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755" activeTab="2"/>
  </bookViews>
  <sheets>
    <sheet name="Datos Estudiantes" sheetId="4" r:id="rId1"/>
    <sheet name="Planilla Notas" sheetId="3" r:id="rId2"/>
    <sheet name="Informe estudiante" sheetId="7" r:id="rId3"/>
    <sheet name="ANALISIS" sheetId="6" r:id="rId4"/>
  </sheets>
  <definedNames>
    <definedName name="datosestudiantes">'Datos Estudiantes'!$1:$1048576</definedName>
    <definedName name="planilladenotas">'Planilla Notas'!$1:$1048576</definedName>
  </definedNames>
  <calcPr calcId="145621"/>
</workbook>
</file>

<file path=xl/calcChain.xml><?xml version="1.0" encoding="utf-8"?>
<calcChain xmlns="http://schemas.openxmlformats.org/spreadsheetml/2006/main">
  <c r="S78" i="7" l="1"/>
  <c r="S77" i="7"/>
  <c r="S76" i="7"/>
  <c r="S75" i="7"/>
  <c r="S74" i="7"/>
  <c r="S73" i="7"/>
  <c r="S72" i="7"/>
  <c r="S71" i="7"/>
  <c r="N78" i="7"/>
  <c r="N77" i="7"/>
  <c r="N76" i="7"/>
  <c r="N75" i="7"/>
  <c r="N74" i="7"/>
  <c r="N73" i="7"/>
  <c r="N72" i="7"/>
  <c r="N71" i="7"/>
  <c r="I78" i="7"/>
  <c r="I77" i="7"/>
  <c r="I76" i="7"/>
  <c r="I75" i="7"/>
  <c r="I74" i="7"/>
  <c r="I73" i="7"/>
  <c r="I72" i="7"/>
  <c r="I71" i="7"/>
  <c r="D78" i="7"/>
  <c r="D77" i="7"/>
  <c r="D76" i="7"/>
  <c r="D75" i="7"/>
  <c r="D74" i="7"/>
  <c r="D73" i="7"/>
  <c r="D72" i="7"/>
  <c r="D71" i="7"/>
  <c r="S62" i="7"/>
  <c r="S61" i="7"/>
  <c r="S60" i="7"/>
  <c r="S59" i="7"/>
  <c r="S58" i="7"/>
  <c r="S57" i="7"/>
  <c r="S56" i="7"/>
  <c r="S55" i="7"/>
  <c r="N62" i="7"/>
  <c r="N61" i="7"/>
  <c r="N60" i="7"/>
  <c r="N59" i="7"/>
  <c r="N58" i="7"/>
  <c r="N57" i="7"/>
  <c r="N56" i="7"/>
  <c r="N55" i="7"/>
  <c r="I62" i="7"/>
  <c r="I61" i="7"/>
  <c r="I60" i="7"/>
  <c r="I59" i="7"/>
  <c r="I58" i="7"/>
  <c r="I57" i="7"/>
  <c r="I56" i="7"/>
  <c r="I55" i="7"/>
  <c r="D62" i="7"/>
  <c r="D61" i="7"/>
  <c r="D60" i="7"/>
  <c r="D59" i="7"/>
  <c r="D58" i="7"/>
  <c r="D57" i="7"/>
  <c r="D56" i="7"/>
  <c r="D55" i="7"/>
  <c r="S46" i="7"/>
  <c r="S45" i="7"/>
  <c r="S44" i="7"/>
  <c r="S43" i="7"/>
  <c r="S42" i="7"/>
  <c r="S41" i="7"/>
  <c r="S40" i="7"/>
  <c r="S39" i="7"/>
  <c r="N46" i="7"/>
  <c r="N45" i="7"/>
  <c r="N44" i="7"/>
  <c r="N43" i="7"/>
  <c r="N42" i="7"/>
  <c r="N41" i="7"/>
  <c r="N40" i="7"/>
  <c r="N39" i="7"/>
  <c r="I46" i="7"/>
  <c r="I45" i="7"/>
  <c r="I44" i="7"/>
  <c r="I43" i="7"/>
  <c r="I42" i="7"/>
  <c r="I41" i="7"/>
  <c r="I40" i="7"/>
  <c r="I39" i="7"/>
  <c r="D46" i="7"/>
  <c r="D45" i="7"/>
  <c r="D44" i="7"/>
  <c r="D43" i="7"/>
  <c r="D42" i="7"/>
  <c r="D41" i="7"/>
  <c r="D40" i="7"/>
  <c r="D39" i="7"/>
  <c r="D30" i="7"/>
  <c r="D29" i="7"/>
  <c r="D28" i="7"/>
  <c r="D27" i="7"/>
  <c r="D26" i="7"/>
  <c r="D25" i="7"/>
  <c r="D24" i="7"/>
  <c r="D23" i="7"/>
  <c r="I30" i="7"/>
  <c r="I29" i="7"/>
  <c r="I28" i="7"/>
  <c r="I27" i="7"/>
  <c r="I26" i="7"/>
  <c r="I25" i="7"/>
  <c r="I24" i="7"/>
  <c r="I23" i="7"/>
  <c r="N30" i="7"/>
  <c r="N29" i="7"/>
  <c r="N28" i="7"/>
  <c r="N27" i="7"/>
  <c r="N26" i="7"/>
  <c r="N25" i="7"/>
  <c r="N24" i="7"/>
  <c r="N23" i="7"/>
  <c r="S30" i="7"/>
  <c r="S29" i="7"/>
  <c r="S28" i="7"/>
  <c r="S27" i="7"/>
  <c r="S26" i="7"/>
  <c r="S25" i="7"/>
  <c r="S24" i="7"/>
  <c r="S23" i="7"/>
  <c r="S14" i="7"/>
  <c r="S13" i="7"/>
  <c r="S12" i="7"/>
  <c r="S11" i="7"/>
  <c r="S10" i="7"/>
  <c r="S9" i="7"/>
  <c r="S8" i="7"/>
  <c r="S7" i="7"/>
  <c r="N14" i="7"/>
  <c r="N13" i="7"/>
  <c r="N12" i="7"/>
  <c r="N11" i="7"/>
  <c r="N10" i="7"/>
  <c r="N9" i="7"/>
  <c r="N8" i="7"/>
  <c r="N7" i="7"/>
  <c r="I14" i="7"/>
  <c r="I13" i="7"/>
  <c r="I12" i="7"/>
  <c r="I11" i="7"/>
  <c r="I10" i="7"/>
  <c r="I9" i="7"/>
  <c r="I8" i="7"/>
  <c r="I7" i="7"/>
  <c r="D7" i="7"/>
  <c r="B14" i="3"/>
  <c r="B15" i="3" l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M14" i="3"/>
  <c r="N14" i="3" s="1"/>
  <c r="M15" i="3"/>
  <c r="N15" i="3" s="1"/>
  <c r="M16" i="3"/>
  <c r="N16" i="3" s="1"/>
  <c r="O14" i="3"/>
  <c r="P14" i="3" s="1"/>
  <c r="O15" i="3"/>
  <c r="P15" i="3" s="1"/>
  <c r="O16" i="3"/>
  <c r="P16" i="3" s="1"/>
  <c r="Q14" i="3"/>
  <c r="Q15" i="3"/>
  <c r="R15" i="3" s="1"/>
  <c r="Q16" i="3"/>
  <c r="R16" i="3" s="1"/>
  <c r="S14" i="3"/>
  <c r="S15" i="3"/>
  <c r="T15" i="3" s="1"/>
  <c r="S16" i="3"/>
  <c r="T16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S17" i="3"/>
  <c r="T17" i="3" s="1"/>
  <c r="Q17" i="3"/>
  <c r="R17" i="3" s="1"/>
  <c r="O17" i="3"/>
  <c r="P17" i="3" s="1"/>
  <c r="M17" i="3"/>
  <c r="N17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I14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K16" i="3" s="1"/>
  <c r="L16" i="3" s="1"/>
  <c r="W16" i="3" s="1"/>
  <c r="C17" i="3"/>
  <c r="C18" i="3"/>
  <c r="C19" i="3"/>
  <c r="C20" i="3"/>
  <c r="K20" i="3" s="1"/>
  <c r="L20" i="3" s="1"/>
  <c r="W20" i="3" s="1"/>
  <c r="C21" i="3"/>
  <c r="C22" i="3"/>
  <c r="C23" i="3"/>
  <c r="C24" i="3"/>
  <c r="K24" i="3" s="1"/>
  <c r="L24" i="3" s="1"/>
  <c r="W24" i="3" s="1"/>
  <c r="C25" i="3"/>
  <c r="C26" i="3"/>
  <c r="C27" i="3"/>
  <c r="C28" i="3"/>
  <c r="K28" i="3" s="1"/>
  <c r="L28" i="3" s="1"/>
  <c r="W28" i="3" s="1"/>
  <c r="C29" i="3"/>
  <c r="C30" i="3"/>
  <c r="C31" i="3"/>
  <c r="C32" i="3"/>
  <c r="K32" i="3" s="1"/>
  <c r="L32" i="3" s="1"/>
  <c r="W32" i="3" s="1"/>
  <c r="C33" i="3"/>
  <c r="C14" i="3"/>
  <c r="R14" i="3" l="1"/>
  <c r="D11" i="7"/>
  <c r="D9" i="7"/>
  <c r="V14" i="3"/>
  <c r="D13" i="7"/>
  <c r="T14" i="3"/>
  <c r="D12" i="7"/>
  <c r="D10" i="7"/>
  <c r="K33" i="3"/>
  <c r="L33" i="3" s="1"/>
  <c r="K31" i="3"/>
  <c r="L31" i="3" s="1"/>
  <c r="W31" i="3" s="1"/>
  <c r="K29" i="3"/>
  <c r="L29" i="3" s="1"/>
  <c r="K27" i="3"/>
  <c r="L27" i="3" s="1"/>
  <c r="W27" i="3" s="1"/>
  <c r="K25" i="3"/>
  <c r="L25" i="3" s="1"/>
  <c r="K23" i="3"/>
  <c r="L23" i="3" s="1"/>
  <c r="W23" i="3" s="1"/>
  <c r="K21" i="3"/>
  <c r="L21" i="3" s="1"/>
  <c r="K19" i="3"/>
  <c r="L19" i="3" s="1"/>
  <c r="W19" i="3" s="1"/>
  <c r="K17" i="3"/>
  <c r="L17" i="3" s="1"/>
  <c r="K30" i="3"/>
  <c r="L30" i="3" s="1"/>
  <c r="W30" i="3" s="1"/>
  <c r="K26" i="3"/>
  <c r="L26" i="3" s="1"/>
  <c r="W26" i="3" s="1"/>
  <c r="K22" i="3"/>
  <c r="L22" i="3" s="1"/>
  <c r="W22" i="3" s="1"/>
  <c r="K18" i="3"/>
  <c r="L18" i="3" s="1"/>
  <c r="W18" i="3" s="1"/>
  <c r="W33" i="3"/>
  <c r="W29" i="3"/>
  <c r="W25" i="3"/>
  <c r="W21" i="3"/>
  <c r="W17" i="3"/>
  <c r="K14" i="3"/>
  <c r="K15" i="3"/>
  <c r="L15" i="3" s="1"/>
  <c r="W15" i="3" s="1"/>
  <c r="L14" i="3" l="1"/>
  <c r="W14" i="3" s="1"/>
  <c r="D14" i="7" s="1"/>
  <c r="D8" i="7"/>
  <c r="X30" i="3"/>
  <c r="X33" i="3"/>
  <c r="X31" i="3"/>
  <c r="X29" i="3"/>
  <c r="X27" i="3"/>
  <c r="X25" i="3"/>
  <c r="X23" i="3"/>
  <c r="X21" i="3"/>
  <c r="X19" i="3"/>
  <c r="X32" i="3"/>
  <c r="X28" i="3"/>
  <c r="X26" i="3"/>
  <c r="X24" i="3"/>
  <c r="X22" i="3"/>
  <c r="X20" i="3"/>
  <c r="X18" i="3"/>
  <c r="X16" i="3"/>
  <c r="X17" i="3"/>
  <c r="X15" i="3" l="1"/>
  <c r="X14" i="3" l="1"/>
  <c r="X37" i="3"/>
  <c r="X38" i="3"/>
  <c r="X36" i="3"/>
</calcChain>
</file>

<file path=xl/sharedStrings.xml><?xml version="1.0" encoding="utf-8"?>
<sst xmlns="http://schemas.openxmlformats.org/spreadsheetml/2006/main" count="252" uniqueCount="49">
  <si>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</si>
  <si>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</si>
  <si>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</si>
  <si>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</si>
  <si>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</si>
  <si>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</si>
  <si>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</si>
  <si>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</si>
  <si>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</si>
  <si>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</si>
  <si>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</si>
  <si>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</si>
  <si>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</si>
  <si>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</si>
  <si>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</si>
  <si>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</si>
  <si>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</si>
  <si>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</si>
  <si>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</si>
  <si>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</si>
  <si>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</si>
  <si>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</si>
  <si>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</si>
  <si>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</si>
  <si>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</si>
  <si>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</si>
  <si>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</si>
  <si>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</si>
  <si>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</si>
  <si>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</si>
  <si>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</si>
  <si>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</si>
  <si>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</si>
  <si>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</si>
  <si>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</si>
  <si>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</si>
  <si>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</si>
  <si>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codigo</t>
  </si>
  <si>
    <t>Nombre</t>
  </si>
  <si>
    <t>Seguimiento</t>
  </si>
  <si>
    <t>I parcial</t>
  </si>
  <si>
    <t>Coevaluacion</t>
  </si>
  <si>
    <t>Definitiva</t>
  </si>
  <si>
    <t>PROMEDIO</t>
  </si>
  <si>
    <t>ESQUEMA MENTAL</t>
  </si>
  <si>
    <t>INFORME DE NOTAS</t>
  </si>
  <si>
    <t>II parcial</t>
  </si>
  <si>
    <t>Examen final I</t>
  </si>
  <si>
    <t>Examen final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</si>
</sst>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9" fontId="3" fillId="0" borderId="0" xfId="0" applyNumberFormat="1" applyFon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3" borderId="0" xfId="0" applyFill="1"/>
    <xf numFmtId="165" fontId="10" fillId="0" borderId="1" xfId="0" applyNumberFormat="1" applyFont="1" applyBorder="1" applyAlignment="1">
      <alignment horizontal="center" vertical="center"/>
    </xf>
    <xf numFmtId="0" fontId="9" fillId="4" borderId="0" xfId="0" applyFont="1" applyFill="1"/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0" fontId="0" fillId="0" borderId="0" xfId="0" applyAlignment="1">
      <alignment horizontal="right"/>
    </xf>
    <xf numFmtId="165" fontId="1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352427</xdr:colOff>
      <xdr:row>0</xdr:row>
      <xdr:rowOff>1</xdr:rowOff>
    </xdr:from>
    <xdr:ext cx="2943223" cy="1578174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2" y="1"/>
          <a:ext cx="2943223" cy="157817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  <xdr:oneCellAnchor>
    <xdr:from>
      <xdr:col>7</xdr:col>
      <xdr:colOff>57150</xdr:colOff>
      <xdr:row>2</xdr:row>
      <xdr:rowOff>85725</xdr:rowOff>
    </xdr:from>
    <xdr:ext cx="771525" cy="466725"/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2</xdr:row>
      <xdr:rowOff>85725</xdr:rowOff>
    </xdr:from>
    <xdr:ext cx="771525" cy="466725"/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85725</xdr:rowOff>
    </xdr:from>
    <xdr:ext cx="771525" cy="466725"/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34</xdr:row>
      <xdr:rowOff>85725</xdr:rowOff>
    </xdr:from>
    <xdr:ext cx="771525" cy="466725"/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34</xdr:row>
      <xdr:rowOff>85725</xdr:rowOff>
    </xdr:from>
    <xdr:ext cx="771525" cy="466725"/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50</xdr:row>
      <xdr:rowOff>85725</xdr:rowOff>
    </xdr:from>
    <xdr:ext cx="771525" cy="466725"/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50</xdr:row>
      <xdr:rowOff>85725</xdr:rowOff>
    </xdr:from>
    <xdr:ext cx="771525" cy="466725"/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66</xdr:row>
      <xdr:rowOff>85725</xdr:rowOff>
    </xdr:from>
    <xdr:ext cx="771525" cy="466725"/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34</xdr:row>
      <xdr:rowOff>85725</xdr:rowOff>
    </xdr:from>
    <xdr:ext cx="771525" cy="466725"/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34</xdr:row>
      <xdr:rowOff>85725</xdr:rowOff>
    </xdr:from>
    <xdr:ext cx="771525" cy="466725"/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50</xdr:row>
      <xdr:rowOff>85725</xdr:rowOff>
    </xdr:from>
    <xdr:ext cx="771525" cy="466725"/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50</xdr:row>
      <xdr:rowOff>85725</xdr:rowOff>
    </xdr:from>
    <xdr:ext cx="771525" cy="466725"/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66</xdr:row>
      <xdr:rowOff>85725</xdr:rowOff>
    </xdr:from>
    <xdr:ext cx="771525" cy="466725"/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66</xdr:row>
      <xdr:rowOff>85725</xdr:rowOff>
    </xdr:from>
    <xdr:ext cx="771525" cy="466725"/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2</xdr:row>
      <xdr:rowOff>85725</xdr:rowOff>
    </xdr:from>
    <xdr:ext cx="771525" cy="466725"/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2</xdr:row>
      <xdr:rowOff>85725</xdr:rowOff>
    </xdr:from>
    <xdr:ext cx="771525" cy="466725"/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2</xdr:row>
      <xdr:rowOff>85725</xdr:rowOff>
    </xdr:from>
    <xdr:ext cx="771525" cy="466725"/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85725</xdr:rowOff>
    </xdr:from>
    <xdr:ext cx="771525" cy="466725"/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85725</xdr:rowOff>
    </xdr:from>
    <xdr:ext cx="771525" cy="466725"/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45" name="4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46" name="4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47" name="4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34</xdr:row>
      <xdr:rowOff>85725</xdr:rowOff>
    </xdr:from>
    <xdr:ext cx="771525" cy="466725"/>
    <xdr:pic>
      <xdr:nvPicPr>
        <xdr:cNvPr id="48" name="4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34</xdr:row>
      <xdr:rowOff>85725</xdr:rowOff>
    </xdr:from>
    <xdr:ext cx="771525" cy="466725"/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34</xdr:row>
      <xdr:rowOff>85725</xdr:rowOff>
    </xdr:from>
    <xdr:ext cx="771525" cy="466725"/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34</xdr:row>
      <xdr:rowOff>85725</xdr:rowOff>
    </xdr:from>
    <xdr:ext cx="771525" cy="466725"/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34</xdr:row>
      <xdr:rowOff>85725</xdr:rowOff>
    </xdr:from>
    <xdr:ext cx="771525" cy="466725"/>
    <xdr:pic>
      <xdr:nvPicPr>
        <xdr:cNvPr id="52" name="5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34</xdr:row>
      <xdr:rowOff>85725</xdr:rowOff>
    </xdr:from>
    <xdr:ext cx="771525" cy="466725"/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34</xdr:row>
      <xdr:rowOff>85725</xdr:rowOff>
    </xdr:from>
    <xdr:ext cx="771525" cy="466725"/>
    <xdr:pic>
      <xdr:nvPicPr>
        <xdr:cNvPr id="54" name="5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34</xdr:row>
      <xdr:rowOff>85725</xdr:rowOff>
    </xdr:from>
    <xdr:ext cx="771525" cy="466725"/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34</xdr:row>
      <xdr:rowOff>85725</xdr:rowOff>
    </xdr:from>
    <xdr:ext cx="771525" cy="466725"/>
    <xdr:pic>
      <xdr:nvPicPr>
        <xdr:cNvPr id="56" name="5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34</xdr:row>
      <xdr:rowOff>85725</xdr:rowOff>
    </xdr:from>
    <xdr:ext cx="771525" cy="466725"/>
    <xdr:pic>
      <xdr:nvPicPr>
        <xdr:cNvPr id="57" name="5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34</xdr:row>
      <xdr:rowOff>85725</xdr:rowOff>
    </xdr:from>
    <xdr:ext cx="771525" cy="466725"/>
    <xdr:pic>
      <xdr:nvPicPr>
        <xdr:cNvPr id="58" name="5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34</xdr:row>
      <xdr:rowOff>85725</xdr:rowOff>
    </xdr:from>
    <xdr:ext cx="771525" cy="466725"/>
    <xdr:pic>
      <xdr:nvPicPr>
        <xdr:cNvPr id="59" name="5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50</xdr:row>
      <xdr:rowOff>85725</xdr:rowOff>
    </xdr:from>
    <xdr:ext cx="771525" cy="466725"/>
    <xdr:pic>
      <xdr:nvPicPr>
        <xdr:cNvPr id="60" name="5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50</xdr:row>
      <xdr:rowOff>85725</xdr:rowOff>
    </xdr:from>
    <xdr:ext cx="771525" cy="466725"/>
    <xdr:pic>
      <xdr:nvPicPr>
        <xdr:cNvPr id="61" name="6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50</xdr:row>
      <xdr:rowOff>85725</xdr:rowOff>
    </xdr:from>
    <xdr:ext cx="771525" cy="466725"/>
    <xdr:pic>
      <xdr:nvPicPr>
        <xdr:cNvPr id="62" name="6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50</xdr:row>
      <xdr:rowOff>85725</xdr:rowOff>
    </xdr:from>
    <xdr:ext cx="771525" cy="466725"/>
    <xdr:pic>
      <xdr:nvPicPr>
        <xdr:cNvPr id="63" name="6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50</xdr:row>
      <xdr:rowOff>85725</xdr:rowOff>
    </xdr:from>
    <xdr:ext cx="771525" cy="466725"/>
    <xdr:pic>
      <xdr:nvPicPr>
        <xdr:cNvPr id="64" name="6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50</xdr:row>
      <xdr:rowOff>85725</xdr:rowOff>
    </xdr:from>
    <xdr:ext cx="771525" cy="466725"/>
    <xdr:pic>
      <xdr:nvPicPr>
        <xdr:cNvPr id="65" name="6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50</xdr:row>
      <xdr:rowOff>85725</xdr:rowOff>
    </xdr:from>
    <xdr:ext cx="771525" cy="466725"/>
    <xdr:pic>
      <xdr:nvPicPr>
        <xdr:cNvPr id="66" name="6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50</xdr:row>
      <xdr:rowOff>85725</xdr:rowOff>
    </xdr:from>
    <xdr:ext cx="771525" cy="466725"/>
    <xdr:pic>
      <xdr:nvPicPr>
        <xdr:cNvPr id="67" name="6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50</xdr:row>
      <xdr:rowOff>85725</xdr:rowOff>
    </xdr:from>
    <xdr:ext cx="771525" cy="466725"/>
    <xdr:pic>
      <xdr:nvPicPr>
        <xdr:cNvPr id="68" name="6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50</xdr:row>
      <xdr:rowOff>85725</xdr:rowOff>
    </xdr:from>
    <xdr:ext cx="771525" cy="466725"/>
    <xdr:pic>
      <xdr:nvPicPr>
        <xdr:cNvPr id="69" name="6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50</xdr:row>
      <xdr:rowOff>85725</xdr:rowOff>
    </xdr:from>
    <xdr:ext cx="771525" cy="466725"/>
    <xdr:pic>
      <xdr:nvPicPr>
        <xdr:cNvPr id="70" name="6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50</xdr:row>
      <xdr:rowOff>85725</xdr:rowOff>
    </xdr:from>
    <xdr:ext cx="771525" cy="466725"/>
    <xdr:pic>
      <xdr:nvPicPr>
        <xdr:cNvPr id="71" name="7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66</xdr:row>
      <xdr:rowOff>85725</xdr:rowOff>
    </xdr:from>
    <xdr:ext cx="771525" cy="466725"/>
    <xdr:pic>
      <xdr:nvPicPr>
        <xdr:cNvPr id="72" name="7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66</xdr:row>
      <xdr:rowOff>85725</xdr:rowOff>
    </xdr:from>
    <xdr:ext cx="771525" cy="466725"/>
    <xdr:pic>
      <xdr:nvPicPr>
        <xdr:cNvPr id="73" name="7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66</xdr:row>
      <xdr:rowOff>85725</xdr:rowOff>
    </xdr:from>
    <xdr:ext cx="771525" cy="466725"/>
    <xdr:pic>
      <xdr:nvPicPr>
        <xdr:cNvPr id="74" name="7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75" name="7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76" name="7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77" name="7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78" name="7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66</xdr:row>
      <xdr:rowOff>85725</xdr:rowOff>
    </xdr:from>
    <xdr:ext cx="771525" cy="466725"/>
    <xdr:pic>
      <xdr:nvPicPr>
        <xdr:cNvPr id="79" name="7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66</xdr:row>
      <xdr:rowOff>85725</xdr:rowOff>
    </xdr:from>
    <xdr:ext cx="771525" cy="466725"/>
    <xdr:pic>
      <xdr:nvPicPr>
        <xdr:cNvPr id="80" name="7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66</xdr:row>
      <xdr:rowOff>85725</xdr:rowOff>
    </xdr:from>
    <xdr:ext cx="771525" cy="466725"/>
    <xdr:pic>
      <xdr:nvPicPr>
        <xdr:cNvPr id="81" name="8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66</xdr:row>
      <xdr:rowOff>85725</xdr:rowOff>
    </xdr:from>
    <xdr:ext cx="771525" cy="466725"/>
    <xdr:pic>
      <xdr:nvPicPr>
        <xdr:cNvPr id="82" name="8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66</xdr:row>
      <xdr:rowOff>85725</xdr:rowOff>
    </xdr:from>
    <xdr:ext cx="771525" cy="466725"/>
    <xdr:pic>
      <xdr:nvPicPr>
        <xdr:cNvPr id="83" name="8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66</xdr:row>
      <xdr:rowOff>85725</xdr:rowOff>
    </xdr:from>
    <xdr:ext cx="771525" cy="466725"/>
    <xdr:pic>
      <xdr:nvPicPr>
        <xdr:cNvPr id="84" name="8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66</xdr:row>
      <xdr:rowOff>85725</xdr:rowOff>
    </xdr:from>
    <xdr:ext cx="771525" cy="466725"/>
    <xdr:pic>
      <xdr:nvPicPr>
        <xdr:cNvPr id="85" name="8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66</xdr:row>
      <xdr:rowOff>85725</xdr:rowOff>
    </xdr:from>
    <xdr:ext cx="771525" cy="466725"/>
    <xdr:pic>
      <xdr:nvPicPr>
        <xdr:cNvPr id="86" name="8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658725"/>
          <a:ext cx="771525" cy="4667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</xdr:row>
      <xdr:rowOff>15240</xdr:rowOff>
    </xdr:from>
    <xdr:to>
      <xdr:col>5</xdr:col>
      <xdr:colOff>784860</xdr:colOff>
      <xdr:row>13</xdr:row>
      <xdr:rowOff>53340</xdr:rowOff>
    </xdr:to>
    <xdr:sp macro="" textlink="">
      <xdr:nvSpPr>
        <xdr:cNvPr id="2" name="1 Combinar"/>
        <xdr:cNvSpPr/>
      </xdr:nvSpPr>
      <xdr:spPr>
        <a:xfrm>
          <a:off x="1607820" y="563880"/>
          <a:ext cx="3139440" cy="18669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/>
            <a:t>SI</a:t>
          </a:r>
          <a:r>
            <a:rPr lang="es-CO" sz="1200" b="1" baseline="0"/>
            <a:t> LA NOTA DEFINITIVA ES &gt;=3</a:t>
          </a:r>
          <a:endParaRPr lang="es-CO" sz="1200" b="1"/>
        </a:p>
      </xdr:txBody>
    </xdr:sp>
    <xdr:clientData/>
  </xdr:twoCellAnchor>
  <xdr:twoCellAnchor>
    <xdr:from>
      <xdr:col>2</xdr:col>
      <xdr:colOff>30480</xdr:colOff>
      <xdr:row>3</xdr:row>
      <xdr:rowOff>7620</xdr:rowOff>
    </xdr:from>
    <xdr:to>
      <xdr:col>2</xdr:col>
      <xdr:colOff>66675</xdr:colOff>
      <xdr:row>13</xdr:row>
      <xdr:rowOff>85725</xdr:rowOff>
    </xdr:to>
    <xdr:cxnSp macro="">
      <xdr:nvCxnSpPr>
        <xdr:cNvPr id="4" name="3 Conector recto de flecha"/>
        <xdr:cNvCxnSpPr>
          <a:endCxn id="3" idx="0"/>
        </xdr:cNvCxnSpPr>
      </xdr:nvCxnSpPr>
      <xdr:spPr>
        <a:xfrm>
          <a:off x="1554480" y="579120"/>
          <a:ext cx="36195" cy="198310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752475</xdr:colOff>
      <xdr:row>3</xdr:row>
      <xdr:rowOff>15240</xdr:rowOff>
    </xdr:from>
    <xdr:to>
      <xdr:col>6</xdr:col>
      <xdr:colOff>3811</xdr:colOff>
      <xdr:row>13</xdr:row>
      <xdr:rowOff>57150</xdr:rowOff>
    </xdr:to>
    <xdr:cxnSp macro="">
      <xdr:nvCxnSpPr>
        <xdr:cNvPr id="6" name="5 Conector recto de flecha"/>
        <xdr:cNvCxnSpPr/>
      </xdr:nvCxnSpPr>
      <xdr:spPr>
        <a:xfrm flipH="1">
          <a:off x="4562475" y="586740"/>
          <a:ext cx="13336" cy="194691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13</xdr:row>
      <xdr:rowOff>85725</xdr:rowOff>
    </xdr:from>
    <xdr:to>
      <xdr:col>3</xdr:col>
      <xdr:colOff>371475</xdr:colOff>
      <xdr:row>16</xdr:row>
      <xdr:rowOff>161925</xdr:rowOff>
    </xdr:to>
    <xdr:sp macro="" textlink="">
      <xdr:nvSpPr>
        <xdr:cNvPr id="3" name="2 Rectángulo redondeado"/>
        <xdr:cNvSpPr/>
      </xdr:nvSpPr>
      <xdr:spPr>
        <a:xfrm>
          <a:off x="523875" y="2562225"/>
          <a:ext cx="2133600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/>
            <a:t>APROBO</a:t>
          </a:r>
        </a:p>
      </xdr:txBody>
    </xdr:sp>
    <xdr:clientData/>
  </xdr:twoCellAnchor>
  <xdr:twoCellAnchor>
    <xdr:from>
      <xdr:col>4</xdr:col>
      <xdr:colOff>523875</xdr:colOff>
      <xdr:row>13</xdr:row>
      <xdr:rowOff>57150</xdr:rowOff>
    </xdr:from>
    <xdr:to>
      <xdr:col>7</xdr:col>
      <xdr:colOff>466725</xdr:colOff>
      <xdr:row>17</xdr:row>
      <xdr:rowOff>19050</xdr:rowOff>
    </xdr:to>
    <xdr:sp macro="" textlink="">
      <xdr:nvSpPr>
        <xdr:cNvPr id="5" name="4 Rectángulo redondeado"/>
        <xdr:cNvSpPr/>
      </xdr:nvSpPr>
      <xdr:spPr>
        <a:xfrm>
          <a:off x="3571875" y="2533650"/>
          <a:ext cx="2228850" cy="723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/>
            <a:t>REPROBO</a:t>
          </a:r>
          <a:endParaRPr lang="es-C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8:O35"/>
  <sheetViews>
    <sheetView topLeftCell="A7" workbookViewId="0">
      <pane xSplit="2" ySplit="7" topLeftCell="C14" activePane="bottomRight" state="frozen"/>
      <selection activeCell="A7" sqref="A7"/>
      <selection pane="topRight" activeCell="C7" sqref="C7"/>
      <selection pane="bottomLeft" activeCell="A14" sqref="A14"/>
      <selection pane="bottomRight" activeCell="C31" sqref="C31"/>
    </sheetView>
  </sheetViews>
  <sheetFormatPr baseColWidth="10" defaultColWidth="11.42578125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ht="15.75" customHeight="1" thickTop="1" thickBot="1" x14ac:dyDescent="0.3">
      <c r="A12" s="35" t="s">
        <v>31</v>
      </c>
      <c r="B12" s="35"/>
      <c r="C12" s="36">
        <v>0.3</v>
      </c>
      <c r="D12" s="36"/>
      <c r="E12" s="36"/>
      <c r="F12" s="36"/>
      <c r="G12" s="36"/>
      <c r="H12" s="36"/>
      <c r="I12" s="36"/>
      <c r="J12" s="36"/>
      <c r="K12" s="17">
        <v>0.2</v>
      </c>
      <c r="L12" s="17">
        <v>0.2</v>
      </c>
      <c r="M12" s="17">
        <v>0.1</v>
      </c>
      <c r="N12" s="17">
        <v>0.1</v>
      </c>
      <c r="O12" s="17">
        <v>0.1</v>
      </c>
    </row>
    <row r="13" spans="1:15" ht="15.75" customHeight="1" thickTop="1" thickBot="1" x14ac:dyDescent="0.3">
      <c r="A13" s="35"/>
      <c r="B13" s="35"/>
      <c r="C13" s="37" t="s">
        <v>28</v>
      </c>
      <c r="D13" s="37"/>
      <c r="E13" s="37"/>
      <c r="F13" s="37"/>
      <c r="G13" s="37"/>
      <c r="H13" s="37"/>
      <c r="I13" s="37"/>
      <c r="J13" s="37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2">
        <v>4.2</v>
      </c>
      <c r="J14" s="12">
        <v>4</v>
      </c>
      <c r="K14" s="11">
        <v>3.8</v>
      </c>
      <c r="L14" s="11">
        <v>4.3</v>
      </c>
      <c r="M14" s="12">
        <v>3.4</v>
      </c>
      <c r="N14" s="12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2">
        <v>4</v>
      </c>
      <c r="D15" s="12">
        <v>4.0999999999999996</v>
      </c>
      <c r="E15" s="12">
        <v>3.8</v>
      </c>
      <c r="F15" s="12">
        <v>2.2000000000000002</v>
      </c>
      <c r="G15" s="12">
        <v>1.9</v>
      </c>
      <c r="H15" s="12">
        <v>3</v>
      </c>
      <c r="I15" s="12">
        <v>4.8</v>
      </c>
      <c r="J15" s="12">
        <v>5</v>
      </c>
      <c r="K15" s="12">
        <v>4.5999999999999996</v>
      </c>
      <c r="L15" s="12">
        <v>3.2</v>
      </c>
      <c r="M15" s="12">
        <v>2.5</v>
      </c>
      <c r="N15" s="12">
        <v>4.2</v>
      </c>
      <c r="O15" s="13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2">
        <v>4.5</v>
      </c>
      <c r="D16" s="12">
        <v>3.8</v>
      </c>
      <c r="E16" s="12">
        <v>4.2</v>
      </c>
      <c r="F16" s="12">
        <v>4</v>
      </c>
      <c r="G16" s="12">
        <v>5</v>
      </c>
      <c r="H16" s="12">
        <v>5</v>
      </c>
      <c r="I16" s="12">
        <v>5</v>
      </c>
      <c r="J16" s="12">
        <v>4.8</v>
      </c>
      <c r="K16" s="12">
        <v>4.5</v>
      </c>
      <c r="L16" s="12">
        <v>4.5999999999999996</v>
      </c>
      <c r="M16" s="12">
        <v>3.8</v>
      </c>
      <c r="N16" s="12">
        <v>4.5</v>
      </c>
      <c r="O16" s="12">
        <v>4</v>
      </c>
    </row>
    <row r="17" spans="1:15" ht="17.25" thickTop="1" thickBot="1" x14ac:dyDescent="0.3">
      <c r="A17" s="3">
        <v>4</v>
      </c>
      <c r="B17" s="3" t="s">
        <v>13</v>
      </c>
      <c r="C17" s="12">
        <v>3.5</v>
      </c>
      <c r="D17" s="12">
        <v>4</v>
      </c>
      <c r="E17" s="12">
        <v>4.8</v>
      </c>
      <c r="F17" s="12">
        <v>5</v>
      </c>
      <c r="G17" s="12">
        <v>2.5</v>
      </c>
      <c r="H17" s="12">
        <v>3.9</v>
      </c>
      <c r="I17" s="12">
        <v>3.5</v>
      </c>
      <c r="J17" s="12">
        <v>4.5</v>
      </c>
      <c r="K17" s="12">
        <v>2.9</v>
      </c>
      <c r="L17" s="12">
        <v>3</v>
      </c>
      <c r="M17" s="12">
        <v>4.5</v>
      </c>
      <c r="N17" s="12">
        <v>1</v>
      </c>
      <c r="O17" s="12">
        <v>3.5</v>
      </c>
    </row>
    <row r="18" spans="1:15" ht="17.25" thickTop="1" thickBot="1" x14ac:dyDescent="0.3">
      <c r="A18" s="3">
        <v>5</v>
      </c>
      <c r="B18" s="3" t="s">
        <v>11</v>
      </c>
      <c r="C18" s="12">
        <v>5</v>
      </c>
      <c r="D18" s="12">
        <v>3.9</v>
      </c>
      <c r="E18" s="12">
        <v>5</v>
      </c>
      <c r="F18" s="12">
        <v>4.8</v>
      </c>
      <c r="G18" s="12">
        <v>4.3</v>
      </c>
      <c r="H18" s="12">
        <v>0</v>
      </c>
      <c r="I18" s="12">
        <v>2.2999999999999998</v>
      </c>
      <c r="J18" s="12">
        <v>5</v>
      </c>
      <c r="K18" s="12">
        <v>3.2</v>
      </c>
      <c r="L18" s="12">
        <v>5</v>
      </c>
      <c r="M18" s="12">
        <v>4.5</v>
      </c>
      <c r="N18" s="12">
        <v>5</v>
      </c>
      <c r="O18" s="12">
        <v>3</v>
      </c>
    </row>
    <row r="19" spans="1:15" ht="17.25" thickTop="1" thickBot="1" x14ac:dyDescent="0.3">
      <c r="A19" s="3">
        <v>6</v>
      </c>
      <c r="B19" s="3" t="s">
        <v>2</v>
      </c>
      <c r="C19" s="12">
        <v>3.2</v>
      </c>
      <c r="D19" s="12">
        <v>2.4</v>
      </c>
      <c r="E19" s="12">
        <v>3.5</v>
      </c>
      <c r="F19" s="12">
        <v>4.5</v>
      </c>
      <c r="G19" s="12">
        <v>4.5</v>
      </c>
      <c r="H19" s="12">
        <v>5</v>
      </c>
      <c r="I19" s="12">
        <v>2.9</v>
      </c>
      <c r="J19" s="12">
        <v>1</v>
      </c>
      <c r="K19" s="12">
        <v>4.9000000000000004</v>
      </c>
      <c r="L19" s="12">
        <v>4.3</v>
      </c>
      <c r="M19" s="12">
        <v>4.5</v>
      </c>
      <c r="N19" s="12">
        <v>5</v>
      </c>
      <c r="O19" s="12">
        <v>3.5</v>
      </c>
    </row>
    <row r="20" spans="1:15" ht="16.899999999999999" thickTop="1" thickBot="1" x14ac:dyDescent="0.35">
      <c r="A20" s="3">
        <v>7</v>
      </c>
      <c r="B20" s="3" t="s">
        <v>0</v>
      </c>
      <c r="C20" s="12">
        <v>5</v>
      </c>
      <c r="D20" s="12">
        <v>5</v>
      </c>
      <c r="E20" s="12">
        <v>2.2999999999999998</v>
      </c>
      <c r="F20" s="12">
        <v>5</v>
      </c>
      <c r="G20" s="12">
        <v>3.8</v>
      </c>
      <c r="H20" s="12">
        <v>4.8</v>
      </c>
      <c r="I20" s="12">
        <v>4.5999999999999996</v>
      </c>
      <c r="J20" s="12">
        <v>4.5</v>
      </c>
      <c r="K20" s="12">
        <v>2</v>
      </c>
      <c r="L20" s="12">
        <v>5</v>
      </c>
      <c r="M20" s="12">
        <v>3.9</v>
      </c>
      <c r="N20" s="12">
        <v>2</v>
      </c>
      <c r="O20" s="12">
        <v>4.5</v>
      </c>
    </row>
    <row r="21" spans="1:15" ht="16.899999999999999" thickTop="1" thickBot="1" x14ac:dyDescent="0.35">
      <c r="A21" s="3">
        <v>8</v>
      </c>
      <c r="B21" s="3" t="s">
        <v>17</v>
      </c>
      <c r="C21" s="12">
        <v>2.8</v>
      </c>
      <c r="D21" s="12">
        <v>2.2999999999999998</v>
      </c>
      <c r="E21" s="12">
        <v>2.9</v>
      </c>
      <c r="F21" s="12">
        <v>1.9</v>
      </c>
      <c r="G21" s="12">
        <v>0</v>
      </c>
      <c r="H21" s="12">
        <v>1.6</v>
      </c>
      <c r="I21" s="12">
        <v>1</v>
      </c>
      <c r="J21" s="12">
        <v>1.8</v>
      </c>
      <c r="K21" s="12">
        <v>3</v>
      </c>
      <c r="L21" s="12">
        <v>3.9</v>
      </c>
      <c r="M21" s="12">
        <v>3</v>
      </c>
      <c r="N21" s="12">
        <v>3.5</v>
      </c>
      <c r="O21" s="12">
        <v>4.2</v>
      </c>
    </row>
    <row r="22" spans="1:15" ht="16.899999999999999" thickTop="1" thickBot="1" x14ac:dyDescent="0.35">
      <c r="A22" s="3">
        <v>9</v>
      </c>
      <c r="B22" s="3" t="s">
        <v>16</v>
      </c>
      <c r="C22" s="12">
        <v>0</v>
      </c>
      <c r="D22" s="12">
        <v>3.9</v>
      </c>
      <c r="E22" s="12">
        <v>4.2</v>
      </c>
      <c r="F22" s="12">
        <v>4</v>
      </c>
      <c r="G22" s="12">
        <v>1</v>
      </c>
      <c r="H22" s="12">
        <v>5</v>
      </c>
      <c r="I22" s="12">
        <v>3.2</v>
      </c>
      <c r="J22" s="12">
        <v>2.5</v>
      </c>
      <c r="K22" s="12">
        <v>2.5</v>
      </c>
      <c r="L22" s="12">
        <v>1.3</v>
      </c>
      <c r="M22" s="12">
        <v>3.1</v>
      </c>
      <c r="N22" s="12">
        <v>2.2999999999999998</v>
      </c>
      <c r="O22" s="12">
        <v>2.2000000000000002</v>
      </c>
    </row>
    <row r="23" spans="1:15" ht="16.899999999999999" thickTop="1" thickBot="1" x14ac:dyDescent="0.35">
      <c r="A23" s="3">
        <v>10</v>
      </c>
      <c r="B23" s="3" t="s">
        <v>5</v>
      </c>
      <c r="C23" s="12">
        <v>3</v>
      </c>
      <c r="D23" s="12">
        <v>4.9000000000000004</v>
      </c>
      <c r="E23" s="12">
        <v>4.5</v>
      </c>
      <c r="F23" s="12">
        <v>5</v>
      </c>
      <c r="G23" s="12">
        <v>3.5</v>
      </c>
      <c r="H23" s="12">
        <v>4.3</v>
      </c>
      <c r="I23" s="12">
        <v>5</v>
      </c>
      <c r="J23" s="12">
        <v>4.8</v>
      </c>
      <c r="K23" s="12">
        <v>3.8</v>
      </c>
      <c r="L23" s="12">
        <v>5</v>
      </c>
      <c r="M23" s="12">
        <v>5</v>
      </c>
      <c r="N23" s="12">
        <v>4.8</v>
      </c>
      <c r="O23" s="12">
        <v>4.5</v>
      </c>
    </row>
    <row r="24" spans="1:15" ht="17.25" thickTop="1" thickBot="1" x14ac:dyDescent="0.3">
      <c r="A24" s="3">
        <v>11</v>
      </c>
      <c r="B24" s="3" t="s">
        <v>19</v>
      </c>
      <c r="C24" s="12">
        <v>0.9</v>
      </c>
      <c r="D24" s="12">
        <v>4.8</v>
      </c>
      <c r="E24" s="12">
        <v>4.9000000000000004</v>
      </c>
      <c r="F24" s="12">
        <v>3.6</v>
      </c>
      <c r="G24" s="12">
        <v>5</v>
      </c>
      <c r="H24" s="12">
        <v>3.5</v>
      </c>
      <c r="I24" s="12">
        <v>4.8</v>
      </c>
      <c r="J24" s="12">
        <v>4.5999999999999996</v>
      </c>
      <c r="K24" s="12">
        <v>4.5</v>
      </c>
      <c r="L24" s="12">
        <v>5</v>
      </c>
      <c r="M24" s="12">
        <v>4.3</v>
      </c>
      <c r="N24" s="12">
        <v>4.5999999999999996</v>
      </c>
      <c r="O24" s="12">
        <v>3</v>
      </c>
    </row>
    <row r="25" spans="1:15" ht="17.25" thickTop="1" thickBot="1" x14ac:dyDescent="0.3">
      <c r="A25" s="3">
        <v>12</v>
      </c>
      <c r="B25" s="3" t="s">
        <v>10</v>
      </c>
      <c r="C25" s="12">
        <v>1.2</v>
      </c>
      <c r="D25" s="12">
        <v>2.6</v>
      </c>
      <c r="E25" s="12">
        <v>5</v>
      </c>
      <c r="F25" s="12">
        <v>4.5</v>
      </c>
      <c r="G25" s="12">
        <v>5</v>
      </c>
      <c r="H25" s="12">
        <v>4.0999999999999996</v>
      </c>
      <c r="I25" s="12">
        <v>3.8</v>
      </c>
      <c r="J25" s="12">
        <v>2.2000000000000002</v>
      </c>
      <c r="K25" s="12">
        <v>4.5</v>
      </c>
      <c r="L25" s="12">
        <v>4</v>
      </c>
      <c r="M25" s="12">
        <v>3.5</v>
      </c>
      <c r="N25" s="12">
        <v>4.8</v>
      </c>
      <c r="O25" s="12">
        <v>4.3</v>
      </c>
    </row>
    <row r="26" spans="1:15" ht="17.25" thickTop="1" thickBot="1" x14ac:dyDescent="0.3">
      <c r="A26" s="3">
        <v>13</v>
      </c>
      <c r="B26" s="3" t="s">
        <v>9</v>
      </c>
      <c r="C26" s="12">
        <v>5</v>
      </c>
      <c r="D26" s="12">
        <v>5</v>
      </c>
      <c r="E26" s="12">
        <v>5</v>
      </c>
      <c r="F26" s="12">
        <v>2.9</v>
      </c>
      <c r="G26" s="12">
        <v>5</v>
      </c>
      <c r="H26" s="12">
        <v>3.8</v>
      </c>
      <c r="I26" s="12">
        <v>4.2</v>
      </c>
      <c r="J26" s="12">
        <v>4</v>
      </c>
      <c r="K26" s="12">
        <v>4.5</v>
      </c>
      <c r="L26" s="12">
        <v>4</v>
      </c>
      <c r="M26" s="12">
        <v>4.0999999999999996</v>
      </c>
      <c r="N26" s="12">
        <v>3.1</v>
      </c>
      <c r="O26" s="12">
        <v>4.5</v>
      </c>
    </row>
    <row r="27" spans="1:15" ht="17.25" thickTop="1" thickBot="1" x14ac:dyDescent="0.3">
      <c r="A27" s="3">
        <v>14</v>
      </c>
      <c r="B27" s="3" t="s">
        <v>18</v>
      </c>
      <c r="C27" s="12">
        <v>5</v>
      </c>
      <c r="D27" s="12">
        <v>4.5</v>
      </c>
      <c r="E27" s="12">
        <v>5</v>
      </c>
      <c r="F27" s="12">
        <v>3.2</v>
      </c>
      <c r="G27" s="12">
        <v>4.5</v>
      </c>
      <c r="H27" s="12">
        <v>4</v>
      </c>
      <c r="I27" s="12">
        <v>4.8</v>
      </c>
      <c r="J27" s="12">
        <v>5</v>
      </c>
      <c r="K27" s="12">
        <v>3.9</v>
      </c>
      <c r="L27" s="12">
        <v>3.6</v>
      </c>
      <c r="M27" s="12">
        <v>3.8</v>
      </c>
      <c r="N27" s="12">
        <v>5</v>
      </c>
      <c r="O27" s="12">
        <v>3</v>
      </c>
    </row>
    <row r="28" spans="1:15" ht="17.25" thickTop="1" thickBot="1" x14ac:dyDescent="0.3">
      <c r="A28" s="3">
        <v>15</v>
      </c>
      <c r="B28" s="3" t="s">
        <v>15</v>
      </c>
      <c r="C28" s="12">
        <v>5</v>
      </c>
      <c r="D28" s="12">
        <v>4.2</v>
      </c>
      <c r="E28" s="12">
        <v>4.5</v>
      </c>
      <c r="F28" s="12">
        <v>2.5</v>
      </c>
      <c r="G28" s="12">
        <v>5</v>
      </c>
      <c r="H28" s="12">
        <v>3.9</v>
      </c>
      <c r="I28" s="12">
        <v>5</v>
      </c>
      <c r="J28" s="12">
        <v>4.8</v>
      </c>
      <c r="K28" s="12">
        <v>0</v>
      </c>
      <c r="L28" s="12">
        <v>3.1</v>
      </c>
      <c r="M28" s="12">
        <v>4</v>
      </c>
      <c r="N28" s="12">
        <v>4.3</v>
      </c>
      <c r="O28" s="12">
        <v>4</v>
      </c>
    </row>
    <row r="29" spans="1:15" ht="17.25" thickTop="1" thickBot="1" x14ac:dyDescent="0.3">
      <c r="A29" s="3">
        <v>16</v>
      </c>
      <c r="B29" s="3" t="s">
        <v>1</v>
      </c>
      <c r="C29" s="12">
        <v>4.9000000000000004</v>
      </c>
      <c r="D29" s="12">
        <v>3.2</v>
      </c>
      <c r="E29" s="12">
        <v>4.9000000000000004</v>
      </c>
      <c r="F29" s="12">
        <v>3.5</v>
      </c>
      <c r="G29" s="12">
        <v>3.9</v>
      </c>
      <c r="H29" s="12">
        <v>4.5</v>
      </c>
      <c r="I29" s="12">
        <v>3.5</v>
      </c>
      <c r="J29" s="12">
        <v>4.5</v>
      </c>
      <c r="K29" s="12">
        <v>4.8</v>
      </c>
      <c r="L29" s="12">
        <v>3.7</v>
      </c>
      <c r="M29" s="12">
        <v>3.9</v>
      </c>
      <c r="N29" s="12">
        <v>3.5</v>
      </c>
      <c r="O29" s="12">
        <v>3.5</v>
      </c>
    </row>
    <row r="30" spans="1:15" ht="17.25" thickTop="1" thickBot="1" x14ac:dyDescent="0.3">
      <c r="A30" s="3">
        <v>17</v>
      </c>
      <c r="B30" s="3" t="s">
        <v>6</v>
      </c>
      <c r="C30" s="12">
        <v>3.9</v>
      </c>
      <c r="D30" s="12">
        <v>5</v>
      </c>
      <c r="E30" s="12">
        <v>4.8</v>
      </c>
      <c r="F30" s="12">
        <v>4</v>
      </c>
      <c r="G30" s="12">
        <v>5</v>
      </c>
      <c r="H30" s="12">
        <v>5</v>
      </c>
      <c r="I30" s="12">
        <v>2.2999999999999998</v>
      </c>
      <c r="J30" s="12">
        <v>5</v>
      </c>
      <c r="K30" s="12">
        <v>3.7</v>
      </c>
      <c r="L30" s="12">
        <v>4.5</v>
      </c>
      <c r="M30" s="12">
        <v>4.5</v>
      </c>
      <c r="N30" s="12">
        <v>4.0999999999999996</v>
      </c>
      <c r="O30" s="12">
        <v>4.5</v>
      </c>
    </row>
    <row r="31" spans="1:15" ht="17.25" thickTop="1" thickBot="1" x14ac:dyDescent="0.3">
      <c r="A31" s="3">
        <v>18</v>
      </c>
      <c r="B31" s="3" t="s">
        <v>7</v>
      </c>
      <c r="C31" s="12">
        <v>3.8</v>
      </c>
      <c r="D31" s="12">
        <v>4.8</v>
      </c>
      <c r="E31" s="12">
        <v>4.5999999999999996</v>
      </c>
      <c r="F31" s="12">
        <v>5</v>
      </c>
      <c r="G31" s="12">
        <v>5</v>
      </c>
      <c r="H31" s="12">
        <v>3.4</v>
      </c>
      <c r="I31" s="12">
        <v>2.9</v>
      </c>
      <c r="J31" s="12">
        <v>1</v>
      </c>
      <c r="K31" s="12">
        <v>3.8</v>
      </c>
      <c r="L31" s="12">
        <v>5</v>
      </c>
      <c r="M31" s="12">
        <v>5</v>
      </c>
      <c r="N31" s="12">
        <v>3.8</v>
      </c>
      <c r="O31" s="12">
        <v>4.5</v>
      </c>
    </row>
    <row r="32" spans="1:15" ht="17.25" thickTop="1" thickBot="1" x14ac:dyDescent="0.3">
      <c r="A32" s="3">
        <v>19</v>
      </c>
      <c r="B32" s="3" t="s">
        <v>3</v>
      </c>
      <c r="C32" s="12">
        <v>5</v>
      </c>
      <c r="D32" s="12">
        <v>4.9000000000000004</v>
      </c>
      <c r="E32" s="12">
        <v>4.2</v>
      </c>
      <c r="F32" s="12">
        <v>4</v>
      </c>
      <c r="G32" s="12">
        <v>4.8</v>
      </c>
      <c r="H32" s="12">
        <v>5</v>
      </c>
      <c r="I32" s="12">
        <v>4.5999999999999996</v>
      </c>
      <c r="J32" s="12">
        <v>4.5</v>
      </c>
      <c r="K32" s="12">
        <v>3.5</v>
      </c>
      <c r="L32" s="12">
        <v>5</v>
      </c>
      <c r="M32" s="12">
        <v>4</v>
      </c>
      <c r="N32" s="12">
        <v>4</v>
      </c>
      <c r="O32" s="12">
        <v>4.5</v>
      </c>
    </row>
    <row r="33" spans="1:15" ht="17.25" thickTop="1" thickBot="1" x14ac:dyDescent="0.3">
      <c r="A33" s="3">
        <v>20</v>
      </c>
      <c r="B33" s="3" t="s">
        <v>12</v>
      </c>
      <c r="C33" s="12">
        <v>4</v>
      </c>
      <c r="D33" s="12">
        <v>5</v>
      </c>
      <c r="E33" s="12">
        <v>3.6</v>
      </c>
      <c r="F33" s="12">
        <v>4</v>
      </c>
      <c r="G33" s="12">
        <v>4.8</v>
      </c>
      <c r="H33" s="12">
        <v>3.2</v>
      </c>
      <c r="I33" s="12">
        <v>4.5</v>
      </c>
      <c r="J33" s="12">
        <v>4.5999999999999996</v>
      </c>
      <c r="K33" s="12">
        <v>4</v>
      </c>
      <c r="L33" s="12">
        <v>5</v>
      </c>
      <c r="M33" s="12">
        <v>4</v>
      </c>
      <c r="N33" s="12">
        <v>3.9</v>
      </c>
      <c r="O33" s="12">
        <v>3.5</v>
      </c>
    </row>
    <row r="34" spans="1:15" ht="16.5" thickTop="1" x14ac:dyDescent="0.25">
      <c r="N34" s="4"/>
    </row>
    <row r="35" spans="1:15" x14ac:dyDescent="0.25">
      <c r="A35" s="22">
        <v>1</v>
      </c>
      <c r="B35" s="22">
        <v>2</v>
      </c>
      <c r="C35" s="22">
        <v>3</v>
      </c>
      <c r="D35" s="22">
        <v>4</v>
      </c>
      <c r="E35" s="22">
        <v>5</v>
      </c>
      <c r="F35" s="22">
        <v>6</v>
      </c>
      <c r="G35" s="22">
        <v>7</v>
      </c>
      <c r="H35" s="22">
        <v>8</v>
      </c>
      <c r="I35" s="22">
        <v>9</v>
      </c>
      <c r="J35" s="22">
        <v>10</v>
      </c>
      <c r="K35" s="22">
        <v>11</v>
      </c>
      <c r="L35" s="22">
        <v>12</v>
      </c>
      <c r="M35" s="22">
        <v>13</v>
      </c>
      <c r="N35" s="22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8:X39"/>
  <sheetViews>
    <sheetView workbookViewId="0">
      <pane xSplit="2" ySplit="13" topLeftCell="H14" activePane="bottomRight" state="frozen"/>
      <selection pane="topRight" activeCell="C1" sqref="C1"/>
      <selection pane="bottomLeft" activeCell="A14" sqref="A14"/>
      <selection pane="bottomRight" activeCell="B14" sqref="B14"/>
    </sheetView>
  </sheetViews>
  <sheetFormatPr baseColWidth="10" defaultColWidth="11.42578125" defaultRowHeight="15.75" x14ac:dyDescent="0.25"/>
  <cols>
    <col min="1" max="1" width="6.28515625" style="1" customWidth="1"/>
    <col min="2" max="2" width="23.85546875" style="1" bestFit="1" customWidth="1"/>
    <col min="3" max="3" width="11.85546875" style="1" bestFit="1" customWidth="1"/>
    <col min="4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40"/>
    </row>
    <row r="10" spans="1:24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41"/>
    </row>
    <row r="11" spans="1:24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5.75" customHeight="1" thickTop="1" thickBot="1" x14ac:dyDescent="0.3">
      <c r="A12" s="35" t="s">
        <v>31</v>
      </c>
      <c r="B12" s="35"/>
      <c r="C12" s="36"/>
      <c r="D12" s="36"/>
      <c r="E12" s="36"/>
      <c r="F12" s="36"/>
      <c r="G12" s="36"/>
      <c r="H12" s="36"/>
      <c r="I12" s="36"/>
      <c r="J12" s="36"/>
      <c r="K12" s="18"/>
      <c r="L12" s="18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5"/>
      <c r="B13" s="35"/>
      <c r="C13" s="37" t="s">
        <v>28</v>
      </c>
      <c r="D13" s="37"/>
      <c r="E13" s="37"/>
      <c r="F13" s="37"/>
      <c r="G13" s="37"/>
      <c r="H13" s="37"/>
      <c r="I13" s="37"/>
      <c r="J13" s="37"/>
      <c r="K13" s="16" t="s">
        <v>32</v>
      </c>
      <c r="L13" s="17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IF(ISBLANK(A14),"",IF(ISERROR(VLOOKUP(A14,datosestudiantes,2,FALSE)),"NO EXISTE",VLOOKUP(A14,datosestudiantes,2,FALSE)))</f>
        <v>ALEJANDRO SEPULVEDA</v>
      </c>
      <c r="C14" s="11">
        <f t="shared" ref="C14:C33" si="0">IF(ISERROR(VLOOKUP(A14,datosestudiantes,3,FALSE)),"",VLOOKUP(A14,datosestudiantes,3,FALSE))</f>
        <v>4.3</v>
      </c>
      <c r="D14" s="11">
        <f t="shared" ref="D14:D33" si="1">IF(ISERROR(VLOOKUP(A14,datosestudiantes,4,FALSE)),"",VLOOKUP(A14,datosestudiantes,4,FALSE))</f>
        <v>1.2</v>
      </c>
      <c r="E14" s="11">
        <f t="shared" ref="E14:E33" si="2">IF(ISERROR(VLOOKUP(A14,datosestudiantes,5,FALSE)),"",VLOOKUP(A14,datosestudiantes,5,FALSE))</f>
        <v>2.9</v>
      </c>
      <c r="F14" s="11">
        <f t="shared" ref="F14:F33" si="3">IF(ISERROR(VLOOKUP(A14,datosestudiantes,6,FALSE)),"",VLOOKUP(A14,datosestudiantes,6,FALSE))</f>
        <v>4.5</v>
      </c>
      <c r="G14" s="11">
        <f t="shared" ref="G14:G33" si="4">IF(ISERROR(VLOOKUP(A14,datosestudiantes,7,FALSE)),"",VLOOKUP(A14,datosestudiantes,7,FALSE))</f>
        <v>4.8</v>
      </c>
      <c r="H14" s="11">
        <f t="shared" ref="H14:H33" si="5">IF(ISERROR(VLOOKUP(A14,datosestudiantes,8,FALSE)),"",VLOOKUP(A14,datosestudiantes,8,FALSE))</f>
        <v>3.9</v>
      </c>
      <c r="I14" s="11">
        <f t="shared" ref="I14:I33" si="6">IF(ISERROR(VLOOKUP(A14,datosestudiantes,9,FALSE)),"",VLOOKUP(A14,datosestudiantes,9,FALSE))</f>
        <v>4.2</v>
      </c>
      <c r="J14" s="11">
        <f t="shared" ref="J14:J33" si="7">IF(ISERROR(VLOOKUP(A14,datosestudiantes,10,FALSE)),"",VLOOKUP(A14,datosestudiantes,10,FALSE))</f>
        <v>4</v>
      </c>
      <c r="K14" s="12">
        <f>IF(OR(C14="",D14="",E14="",F14="",G14="",H14="",I14="",J14=""),"",AVERAGE(C14:J14))</f>
        <v>3.7249999999999996</v>
      </c>
      <c r="L14" s="12">
        <f>IF(OR(K14="",$L$13=""),"",K14*$L$13)</f>
        <v>1.1174999999999999</v>
      </c>
      <c r="M14" s="11">
        <f t="shared" ref="M14:M33" si="8">IF(ISERROR(VLOOKUP(A14,datosestudiantes,11,FALSE)),"",VLOOKUP(A14,datosestudiantes,11,FALSE))</f>
        <v>3.8</v>
      </c>
      <c r="N14" s="21">
        <f>IF(OR(M14="",$N$13=""),"",M14*$N$13)</f>
        <v>0.76</v>
      </c>
      <c r="O14" s="11">
        <f t="shared" ref="O14:O33" si="9">IF(ISERROR(VLOOKUP(A14,datosestudiantes,12,FALSE)),"",VLOOKUP(A14,datosestudiantes,12,FALSE))</f>
        <v>4.3</v>
      </c>
      <c r="P14" s="21">
        <f>IF(OR(O14="",$P$13=""),"",O14*$P$13)</f>
        <v>0.86</v>
      </c>
      <c r="Q14" s="12">
        <f t="shared" ref="Q14:Q33" si="10">IF(ISERROR(VLOOKUP(A14,datosestudiantes,13,FALSE)),"",VLOOKUP(A14,datosestudiantes,13,FALSE))</f>
        <v>3.4</v>
      </c>
      <c r="R14" s="21">
        <f>IF(OR(Q14="",$R$13=""),"",Q14*$R$13)</f>
        <v>0.34</v>
      </c>
      <c r="S14" s="12">
        <f t="shared" ref="S14:S33" si="11">IF(ISERROR(VLOOKUP(A14,datosestudiantes,14,)),"",VLOOKUP(A14,datosestudiantes,14,FALSE))</f>
        <v>2.9</v>
      </c>
      <c r="T14" s="21">
        <f>IF(OR(S14="",$T$13=""),"",S14*$T$13)</f>
        <v>0.28999999999999998</v>
      </c>
      <c r="U14" s="11">
        <f t="shared" ref="U14:U33" si="12">IF(ISERROR(VLOOKUP(A14,datosestudiantes,15,FALSE)),"",VLOOKUP(A14,datosestudiantes,15,FALSE))</f>
        <v>3.5</v>
      </c>
      <c r="V14" s="21">
        <f>IF(OR(U14="",$V$13=""),"",U14*$V$13)</f>
        <v>0.35000000000000003</v>
      </c>
      <c r="W14" s="21">
        <f>IF(OR(L14="",N14="",P14="",R14="",T14="",V14=""),"",SUM(L14+N14+P14+R14+T14+V14))</f>
        <v>3.7174999999999998</v>
      </c>
      <c r="X14" s="19" t="str">
        <f>IF(W14&gt;=3,"APROBO","REPROBO")</f>
        <v>APROBO</v>
      </c>
    </row>
    <row r="15" spans="1:24" s="2" customFormat="1" ht="17.25" thickTop="1" thickBot="1" x14ac:dyDescent="0.3">
      <c r="A15" s="3">
        <v>2</v>
      </c>
      <c r="B15" s="3" t="str">
        <f t="shared" ref="B14:B33" si="13">IF(ISBLANK(A15),"",IF(ISERROR(VLOOKUP(A15,datosestudiantes,2,FALSE)),"NO EXISTE",VLOOKUP(A15,datosestudiantes,2,FALSE)))</f>
        <v>CARLOS JARAMILLO</v>
      </c>
      <c r="C15" s="11">
        <f t="shared" si="0"/>
        <v>4</v>
      </c>
      <c r="D15" s="11">
        <f t="shared" si="1"/>
        <v>4.0999999999999996</v>
      </c>
      <c r="E15" s="11">
        <f t="shared" si="2"/>
        <v>3.8</v>
      </c>
      <c r="F15" s="11">
        <f t="shared" si="3"/>
        <v>2.2000000000000002</v>
      </c>
      <c r="G15" s="11">
        <f t="shared" si="4"/>
        <v>1.9</v>
      </c>
      <c r="H15" s="11">
        <f t="shared" si="5"/>
        <v>3</v>
      </c>
      <c r="I15" s="11">
        <f t="shared" si="6"/>
        <v>4.8</v>
      </c>
      <c r="J15" s="11">
        <f t="shared" si="7"/>
        <v>5</v>
      </c>
      <c r="K15" s="12">
        <f t="shared" ref="K15:K33" si="14">IF(OR(C15="",D15="",E15="",F15="",G15="",H15="",I15="",J15=""),"",AVERAGE(C15:J15))</f>
        <v>3.6</v>
      </c>
      <c r="L15" s="12">
        <f t="shared" ref="L15:L33" si="15">IF(OR(K15="",$L$13=""),"",K15*$L$13)</f>
        <v>1.08</v>
      </c>
      <c r="M15" s="11">
        <f t="shared" si="8"/>
        <v>4.5999999999999996</v>
      </c>
      <c r="N15" s="21">
        <f t="shared" ref="N15:N33" si="16">IF(OR(M15="",$N$13=""),"",M15*$N$13)</f>
        <v>0.91999999999999993</v>
      </c>
      <c r="O15" s="11">
        <f t="shared" si="9"/>
        <v>3.2</v>
      </c>
      <c r="P15" s="21">
        <f t="shared" ref="P15:P33" si="17">IF(OR(O15="",$P$13=""),"",O15*$P$13)</f>
        <v>0.64000000000000012</v>
      </c>
      <c r="Q15" s="12">
        <f t="shared" si="10"/>
        <v>2.5</v>
      </c>
      <c r="R15" s="21">
        <f t="shared" ref="R15:R33" si="18">IF(OR(Q15="",$R$13=""),"",Q15*$R$13)</f>
        <v>0.25</v>
      </c>
      <c r="S15" s="12">
        <f t="shared" si="11"/>
        <v>4.2</v>
      </c>
      <c r="T15" s="21">
        <f t="shared" ref="T15:T33" si="19">IF(OR(S15="",$T$13=""),"",S15*$T$13)</f>
        <v>0.42000000000000004</v>
      </c>
      <c r="U15" s="11">
        <f t="shared" si="12"/>
        <v>4</v>
      </c>
      <c r="V15" s="21">
        <f t="shared" ref="V15:V33" si="20">IF(OR(U15="",$V$13=""),"",U15*$V$13)</f>
        <v>0.4</v>
      </c>
      <c r="W15" s="21">
        <f t="shared" ref="W15:W33" si="21">IF(OR(L15="",N15="",P15="",R15="",T15="",V15=""),"",SUM(L15+N15+P15+R15+T15+V15))</f>
        <v>3.71</v>
      </c>
      <c r="X15" s="19" t="str">
        <f t="shared" ref="X15:X33" si="22">IF(W15&gt;=3,"APROBO","REPROBO")</f>
        <v>APROBO</v>
      </c>
    </row>
    <row r="16" spans="1:24" s="2" customFormat="1" ht="17.25" thickTop="1" thickBot="1" x14ac:dyDescent="0.3">
      <c r="A16" s="3">
        <v>3</v>
      </c>
      <c r="B16" s="3" t="str">
        <f t="shared" si="13"/>
        <v>CARLOS VERGARA</v>
      </c>
      <c r="C16" s="11">
        <f t="shared" si="0"/>
        <v>4.5</v>
      </c>
      <c r="D16" s="11">
        <f t="shared" si="1"/>
        <v>3.8</v>
      </c>
      <c r="E16" s="11">
        <f t="shared" si="2"/>
        <v>4.2</v>
      </c>
      <c r="F16" s="11">
        <f t="shared" si="3"/>
        <v>4</v>
      </c>
      <c r="G16" s="11">
        <f t="shared" si="4"/>
        <v>5</v>
      </c>
      <c r="H16" s="11">
        <f t="shared" si="5"/>
        <v>5</v>
      </c>
      <c r="I16" s="11">
        <f t="shared" si="6"/>
        <v>5</v>
      </c>
      <c r="J16" s="11">
        <f t="shared" si="7"/>
        <v>4.8</v>
      </c>
      <c r="K16" s="12">
        <f t="shared" si="14"/>
        <v>4.5374999999999996</v>
      </c>
      <c r="L16" s="12">
        <f t="shared" si="15"/>
        <v>1.3612499999999998</v>
      </c>
      <c r="M16" s="11">
        <f t="shared" si="8"/>
        <v>4.5</v>
      </c>
      <c r="N16" s="21">
        <f t="shared" si="16"/>
        <v>0.9</v>
      </c>
      <c r="O16" s="11">
        <f t="shared" si="9"/>
        <v>4.5999999999999996</v>
      </c>
      <c r="P16" s="21">
        <f t="shared" si="17"/>
        <v>0.91999999999999993</v>
      </c>
      <c r="Q16" s="12">
        <f t="shared" si="10"/>
        <v>3.8</v>
      </c>
      <c r="R16" s="21">
        <f t="shared" si="18"/>
        <v>0.38</v>
      </c>
      <c r="S16" s="12">
        <f t="shared" si="11"/>
        <v>4.5</v>
      </c>
      <c r="T16" s="21">
        <f t="shared" si="19"/>
        <v>0.45</v>
      </c>
      <c r="U16" s="11">
        <f t="shared" si="12"/>
        <v>4</v>
      </c>
      <c r="V16" s="21">
        <f t="shared" si="20"/>
        <v>0.4</v>
      </c>
      <c r="W16" s="21">
        <f t="shared" si="21"/>
        <v>4.4112499999999999</v>
      </c>
      <c r="X16" s="19" t="str">
        <f t="shared" si="22"/>
        <v>APROBO</v>
      </c>
    </row>
    <row r="17" spans="1:24" ht="17.25" thickTop="1" thickBot="1" x14ac:dyDescent="0.3">
      <c r="A17" s="3">
        <v>4</v>
      </c>
      <c r="B17" s="3" t="str">
        <f t="shared" si="13"/>
        <v>CESAR GUARIN</v>
      </c>
      <c r="C17" s="11">
        <f t="shared" si="0"/>
        <v>3.5</v>
      </c>
      <c r="D17" s="11">
        <f t="shared" si="1"/>
        <v>4</v>
      </c>
      <c r="E17" s="11">
        <f t="shared" si="2"/>
        <v>4.8</v>
      </c>
      <c r="F17" s="11">
        <f t="shared" si="3"/>
        <v>5</v>
      </c>
      <c r="G17" s="11">
        <f t="shared" si="4"/>
        <v>2.5</v>
      </c>
      <c r="H17" s="11">
        <f t="shared" si="5"/>
        <v>3.9</v>
      </c>
      <c r="I17" s="11">
        <f t="shared" si="6"/>
        <v>3.5</v>
      </c>
      <c r="J17" s="11">
        <f t="shared" si="7"/>
        <v>4.5</v>
      </c>
      <c r="K17" s="12">
        <f t="shared" si="14"/>
        <v>3.9624999999999999</v>
      </c>
      <c r="L17" s="12">
        <f t="shared" si="15"/>
        <v>1.18875</v>
      </c>
      <c r="M17" s="11">
        <f t="shared" si="8"/>
        <v>2.9</v>
      </c>
      <c r="N17" s="21">
        <f t="shared" si="16"/>
        <v>0.57999999999999996</v>
      </c>
      <c r="O17" s="11">
        <f t="shared" si="9"/>
        <v>3</v>
      </c>
      <c r="P17" s="21">
        <f t="shared" si="17"/>
        <v>0.60000000000000009</v>
      </c>
      <c r="Q17" s="12">
        <f t="shared" si="10"/>
        <v>4.5</v>
      </c>
      <c r="R17" s="21">
        <f t="shared" si="18"/>
        <v>0.45</v>
      </c>
      <c r="S17" s="12">
        <f t="shared" si="11"/>
        <v>1</v>
      </c>
      <c r="T17" s="21">
        <f t="shared" si="19"/>
        <v>0.1</v>
      </c>
      <c r="U17" s="11">
        <f t="shared" si="12"/>
        <v>3.5</v>
      </c>
      <c r="V17" s="21">
        <f t="shared" si="20"/>
        <v>0.35000000000000003</v>
      </c>
      <c r="W17" s="21">
        <f t="shared" si="21"/>
        <v>3.2687500000000003</v>
      </c>
      <c r="X17" s="19" t="str">
        <f t="shared" si="22"/>
        <v>APROBO</v>
      </c>
    </row>
    <row r="18" spans="1:24" ht="17.25" thickTop="1" thickBot="1" x14ac:dyDescent="0.3">
      <c r="A18" s="3">
        <v>5</v>
      </c>
      <c r="B18" s="3" t="str">
        <f t="shared" si="13"/>
        <v>CLAUDIA MONTES</v>
      </c>
      <c r="C18" s="11">
        <f t="shared" si="0"/>
        <v>5</v>
      </c>
      <c r="D18" s="11">
        <f t="shared" si="1"/>
        <v>3.9</v>
      </c>
      <c r="E18" s="11">
        <f t="shared" si="2"/>
        <v>5</v>
      </c>
      <c r="F18" s="11">
        <f t="shared" si="3"/>
        <v>4.8</v>
      </c>
      <c r="G18" s="11">
        <f t="shared" si="4"/>
        <v>4.3</v>
      </c>
      <c r="H18" s="11">
        <f t="shared" si="5"/>
        <v>0</v>
      </c>
      <c r="I18" s="11">
        <f t="shared" si="6"/>
        <v>2.2999999999999998</v>
      </c>
      <c r="J18" s="11">
        <f t="shared" si="7"/>
        <v>5</v>
      </c>
      <c r="K18" s="12">
        <f t="shared" si="14"/>
        <v>3.7875000000000001</v>
      </c>
      <c r="L18" s="12">
        <f t="shared" si="15"/>
        <v>1.13625</v>
      </c>
      <c r="M18" s="11">
        <f t="shared" si="8"/>
        <v>3.2</v>
      </c>
      <c r="N18" s="21">
        <f t="shared" si="16"/>
        <v>0.64000000000000012</v>
      </c>
      <c r="O18" s="11">
        <f t="shared" si="9"/>
        <v>5</v>
      </c>
      <c r="P18" s="21">
        <f t="shared" si="17"/>
        <v>1</v>
      </c>
      <c r="Q18" s="12">
        <f t="shared" si="10"/>
        <v>4.5</v>
      </c>
      <c r="R18" s="21">
        <f t="shared" si="18"/>
        <v>0.45</v>
      </c>
      <c r="S18" s="12">
        <f t="shared" si="11"/>
        <v>5</v>
      </c>
      <c r="T18" s="21">
        <f t="shared" si="19"/>
        <v>0.5</v>
      </c>
      <c r="U18" s="11">
        <f t="shared" si="12"/>
        <v>3</v>
      </c>
      <c r="V18" s="21">
        <f t="shared" si="20"/>
        <v>0.30000000000000004</v>
      </c>
      <c r="W18" s="21">
        <f t="shared" si="21"/>
        <v>4.0262500000000001</v>
      </c>
      <c r="X18" s="19" t="str">
        <f t="shared" si="22"/>
        <v>APROBO</v>
      </c>
    </row>
    <row r="19" spans="1:24" ht="17.25" thickTop="1" thickBot="1" x14ac:dyDescent="0.3">
      <c r="A19" s="3">
        <v>6</v>
      </c>
      <c r="B19" s="3" t="str">
        <f t="shared" si="13"/>
        <v>DEISY BUSTAMANTE</v>
      </c>
      <c r="C19" s="11">
        <f t="shared" si="0"/>
        <v>3.2</v>
      </c>
      <c r="D19" s="11">
        <f t="shared" si="1"/>
        <v>2.4</v>
      </c>
      <c r="E19" s="11">
        <f t="shared" si="2"/>
        <v>3.5</v>
      </c>
      <c r="F19" s="11">
        <f t="shared" si="3"/>
        <v>4.5</v>
      </c>
      <c r="G19" s="11">
        <f t="shared" si="4"/>
        <v>4.5</v>
      </c>
      <c r="H19" s="11">
        <f t="shared" si="5"/>
        <v>5</v>
      </c>
      <c r="I19" s="11">
        <f t="shared" si="6"/>
        <v>2.9</v>
      </c>
      <c r="J19" s="11">
        <f t="shared" si="7"/>
        <v>1</v>
      </c>
      <c r="K19" s="12">
        <f t="shared" si="14"/>
        <v>3.375</v>
      </c>
      <c r="L19" s="12">
        <f t="shared" si="15"/>
        <v>1.0125</v>
      </c>
      <c r="M19" s="11">
        <f t="shared" si="8"/>
        <v>4.9000000000000004</v>
      </c>
      <c r="N19" s="21">
        <f t="shared" si="16"/>
        <v>0.98000000000000009</v>
      </c>
      <c r="O19" s="11">
        <f t="shared" si="9"/>
        <v>4.3</v>
      </c>
      <c r="P19" s="21">
        <f t="shared" si="17"/>
        <v>0.86</v>
      </c>
      <c r="Q19" s="12">
        <f t="shared" si="10"/>
        <v>4.5</v>
      </c>
      <c r="R19" s="21">
        <f t="shared" si="18"/>
        <v>0.45</v>
      </c>
      <c r="S19" s="12">
        <f t="shared" si="11"/>
        <v>5</v>
      </c>
      <c r="T19" s="21">
        <f t="shared" si="19"/>
        <v>0.5</v>
      </c>
      <c r="U19" s="11">
        <f t="shared" si="12"/>
        <v>3.5</v>
      </c>
      <c r="V19" s="21">
        <f t="shared" si="20"/>
        <v>0.35000000000000003</v>
      </c>
      <c r="W19" s="21">
        <f t="shared" si="21"/>
        <v>4.1524999999999999</v>
      </c>
      <c r="X19" s="19" t="str">
        <f t="shared" si="22"/>
        <v>APROBO</v>
      </c>
    </row>
    <row r="20" spans="1:24" ht="17.25" thickTop="1" thickBot="1" x14ac:dyDescent="0.3">
      <c r="A20" s="3">
        <v>7</v>
      </c>
      <c r="B20" s="3" t="str">
        <f t="shared" si="13"/>
        <v>DEISY HERRERA</v>
      </c>
      <c r="C20" s="11">
        <f t="shared" si="0"/>
        <v>5</v>
      </c>
      <c r="D20" s="11">
        <f t="shared" si="1"/>
        <v>5</v>
      </c>
      <c r="E20" s="11">
        <f t="shared" si="2"/>
        <v>2.2999999999999998</v>
      </c>
      <c r="F20" s="11">
        <f t="shared" si="3"/>
        <v>5</v>
      </c>
      <c r="G20" s="11">
        <f t="shared" si="4"/>
        <v>3.8</v>
      </c>
      <c r="H20" s="11">
        <f t="shared" si="5"/>
        <v>4.8</v>
      </c>
      <c r="I20" s="11">
        <f t="shared" si="6"/>
        <v>4.5999999999999996</v>
      </c>
      <c r="J20" s="11">
        <f t="shared" si="7"/>
        <v>4.5</v>
      </c>
      <c r="K20" s="12">
        <f t="shared" si="14"/>
        <v>4.375</v>
      </c>
      <c r="L20" s="12">
        <f t="shared" si="15"/>
        <v>1.3125</v>
      </c>
      <c r="M20" s="11">
        <f t="shared" si="8"/>
        <v>2</v>
      </c>
      <c r="N20" s="21">
        <f t="shared" si="16"/>
        <v>0.4</v>
      </c>
      <c r="O20" s="11">
        <f t="shared" si="9"/>
        <v>5</v>
      </c>
      <c r="P20" s="21">
        <f t="shared" si="17"/>
        <v>1</v>
      </c>
      <c r="Q20" s="12">
        <f t="shared" si="10"/>
        <v>3.9</v>
      </c>
      <c r="R20" s="21">
        <f t="shared" si="18"/>
        <v>0.39</v>
      </c>
      <c r="S20" s="12">
        <f t="shared" si="11"/>
        <v>2</v>
      </c>
      <c r="T20" s="21">
        <f t="shared" si="19"/>
        <v>0.2</v>
      </c>
      <c r="U20" s="11">
        <f t="shared" si="12"/>
        <v>4.5</v>
      </c>
      <c r="V20" s="21">
        <f t="shared" si="20"/>
        <v>0.45</v>
      </c>
      <c r="W20" s="21">
        <f t="shared" si="21"/>
        <v>3.7525000000000004</v>
      </c>
      <c r="X20" s="19" t="str">
        <f t="shared" si="22"/>
        <v>APROBO</v>
      </c>
    </row>
    <row r="21" spans="1:24" ht="17.25" thickTop="1" thickBot="1" x14ac:dyDescent="0.3">
      <c r="A21" s="3">
        <v>8</v>
      </c>
      <c r="B21" s="3" t="str">
        <f t="shared" si="13"/>
        <v>DIANA VALENCIA</v>
      </c>
      <c r="C21" s="11">
        <f t="shared" si="0"/>
        <v>2.8</v>
      </c>
      <c r="D21" s="11">
        <f t="shared" si="1"/>
        <v>2.2999999999999998</v>
      </c>
      <c r="E21" s="11">
        <f t="shared" si="2"/>
        <v>2.9</v>
      </c>
      <c r="F21" s="11">
        <f t="shared" si="3"/>
        <v>1.9</v>
      </c>
      <c r="G21" s="11">
        <f t="shared" si="4"/>
        <v>0</v>
      </c>
      <c r="H21" s="11">
        <f t="shared" si="5"/>
        <v>1.6</v>
      </c>
      <c r="I21" s="11">
        <f t="shared" si="6"/>
        <v>1</v>
      </c>
      <c r="J21" s="11">
        <f t="shared" si="7"/>
        <v>1.8</v>
      </c>
      <c r="K21" s="12">
        <f t="shared" si="14"/>
        <v>1.7875000000000001</v>
      </c>
      <c r="L21" s="12">
        <f t="shared" si="15"/>
        <v>0.53625</v>
      </c>
      <c r="M21" s="11">
        <f t="shared" si="8"/>
        <v>3</v>
      </c>
      <c r="N21" s="21">
        <f t="shared" si="16"/>
        <v>0.60000000000000009</v>
      </c>
      <c r="O21" s="11">
        <f t="shared" si="9"/>
        <v>3.9</v>
      </c>
      <c r="P21" s="21">
        <f t="shared" si="17"/>
        <v>0.78</v>
      </c>
      <c r="Q21" s="12">
        <f t="shared" si="10"/>
        <v>3</v>
      </c>
      <c r="R21" s="21">
        <f t="shared" si="18"/>
        <v>0.30000000000000004</v>
      </c>
      <c r="S21" s="12">
        <f t="shared" si="11"/>
        <v>3.5</v>
      </c>
      <c r="T21" s="21">
        <f t="shared" si="19"/>
        <v>0.35000000000000003</v>
      </c>
      <c r="U21" s="11">
        <f t="shared" si="12"/>
        <v>4.2</v>
      </c>
      <c r="V21" s="21">
        <f t="shared" si="20"/>
        <v>0.42000000000000004</v>
      </c>
      <c r="W21" s="21">
        <f t="shared" si="21"/>
        <v>2.9862500000000001</v>
      </c>
      <c r="X21" s="28" t="str">
        <f t="shared" si="22"/>
        <v>REPROBO</v>
      </c>
    </row>
    <row r="22" spans="1:24" ht="17.25" thickTop="1" thickBot="1" x14ac:dyDescent="0.3">
      <c r="A22" s="3">
        <v>9</v>
      </c>
      <c r="B22" s="3" t="str">
        <f t="shared" si="13"/>
        <v>DIEGO GONZALEZ</v>
      </c>
      <c r="C22" s="11">
        <f t="shared" si="0"/>
        <v>0</v>
      </c>
      <c r="D22" s="11">
        <f t="shared" si="1"/>
        <v>3.9</v>
      </c>
      <c r="E22" s="11">
        <f t="shared" si="2"/>
        <v>4.2</v>
      </c>
      <c r="F22" s="11">
        <f t="shared" si="3"/>
        <v>4</v>
      </c>
      <c r="G22" s="11">
        <f t="shared" si="4"/>
        <v>1</v>
      </c>
      <c r="H22" s="11">
        <f t="shared" si="5"/>
        <v>5</v>
      </c>
      <c r="I22" s="11">
        <f t="shared" si="6"/>
        <v>3.2</v>
      </c>
      <c r="J22" s="11">
        <f t="shared" si="7"/>
        <v>2.5</v>
      </c>
      <c r="K22" s="12">
        <f t="shared" si="14"/>
        <v>2.9750000000000001</v>
      </c>
      <c r="L22" s="12">
        <f t="shared" si="15"/>
        <v>0.89249999999999996</v>
      </c>
      <c r="M22" s="11">
        <f t="shared" si="8"/>
        <v>2.5</v>
      </c>
      <c r="N22" s="21">
        <f t="shared" si="16"/>
        <v>0.5</v>
      </c>
      <c r="O22" s="11">
        <f t="shared" si="9"/>
        <v>1.3</v>
      </c>
      <c r="P22" s="21">
        <f t="shared" si="17"/>
        <v>0.26</v>
      </c>
      <c r="Q22" s="12">
        <f t="shared" si="10"/>
        <v>3.1</v>
      </c>
      <c r="R22" s="21">
        <f t="shared" si="18"/>
        <v>0.31000000000000005</v>
      </c>
      <c r="S22" s="12">
        <f t="shared" si="11"/>
        <v>2.2999999999999998</v>
      </c>
      <c r="T22" s="21">
        <f t="shared" si="19"/>
        <v>0.22999999999999998</v>
      </c>
      <c r="U22" s="11">
        <f t="shared" si="12"/>
        <v>2.2000000000000002</v>
      </c>
      <c r="V22" s="21">
        <f t="shared" si="20"/>
        <v>0.22000000000000003</v>
      </c>
      <c r="W22" s="21">
        <f t="shared" si="21"/>
        <v>2.4125000000000001</v>
      </c>
      <c r="X22" s="28" t="str">
        <f t="shared" si="22"/>
        <v>REPROBO</v>
      </c>
    </row>
    <row r="23" spans="1:24" ht="17.25" thickTop="1" thickBot="1" x14ac:dyDescent="0.3">
      <c r="A23" s="3">
        <v>10</v>
      </c>
      <c r="B23" s="3" t="str">
        <f t="shared" si="13"/>
        <v>ELEANY TRUJILLO</v>
      </c>
      <c r="C23" s="11">
        <f t="shared" si="0"/>
        <v>3</v>
      </c>
      <c r="D23" s="11">
        <f t="shared" si="1"/>
        <v>4.9000000000000004</v>
      </c>
      <c r="E23" s="11">
        <f t="shared" si="2"/>
        <v>4.5</v>
      </c>
      <c r="F23" s="11">
        <f t="shared" si="3"/>
        <v>5</v>
      </c>
      <c r="G23" s="11">
        <f t="shared" si="4"/>
        <v>3.5</v>
      </c>
      <c r="H23" s="11">
        <f t="shared" si="5"/>
        <v>4.3</v>
      </c>
      <c r="I23" s="11">
        <f t="shared" si="6"/>
        <v>5</v>
      </c>
      <c r="J23" s="11">
        <f t="shared" si="7"/>
        <v>4.8</v>
      </c>
      <c r="K23" s="12">
        <f t="shared" si="14"/>
        <v>4.375</v>
      </c>
      <c r="L23" s="12">
        <f t="shared" si="15"/>
        <v>1.3125</v>
      </c>
      <c r="M23" s="11">
        <f t="shared" si="8"/>
        <v>3.8</v>
      </c>
      <c r="N23" s="21">
        <f t="shared" si="16"/>
        <v>0.76</v>
      </c>
      <c r="O23" s="11">
        <f t="shared" si="9"/>
        <v>5</v>
      </c>
      <c r="P23" s="21">
        <f t="shared" si="17"/>
        <v>1</v>
      </c>
      <c r="Q23" s="12">
        <f t="shared" si="10"/>
        <v>5</v>
      </c>
      <c r="R23" s="21">
        <f t="shared" si="18"/>
        <v>0.5</v>
      </c>
      <c r="S23" s="12">
        <f t="shared" si="11"/>
        <v>4.8</v>
      </c>
      <c r="T23" s="21">
        <f t="shared" si="19"/>
        <v>0.48</v>
      </c>
      <c r="U23" s="11">
        <f t="shared" si="12"/>
        <v>4.5</v>
      </c>
      <c r="V23" s="21">
        <f t="shared" si="20"/>
        <v>0.45</v>
      </c>
      <c r="W23" s="21">
        <f t="shared" si="21"/>
        <v>4.5025000000000004</v>
      </c>
      <c r="X23" s="19" t="str">
        <f t="shared" si="22"/>
        <v>APROBO</v>
      </c>
    </row>
    <row r="24" spans="1:24" ht="17.25" thickTop="1" thickBot="1" x14ac:dyDescent="0.3">
      <c r="A24" s="3">
        <v>11</v>
      </c>
      <c r="B24" s="3" t="str">
        <f t="shared" si="13"/>
        <v>FREDY MONTES</v>
      </c>
      <c r="C24" s="11">
        <f t="shared" si="0"/>
        <v>0.9</v>
      </c>
      <c r="D24" s="11">
        <f t="shared" si="1"/>
        <v>4.8</v>
      </c>
      <c r="E24" s="11">
        <f t="shared" si="2"/>
        <v>4.9000000000000004</v>
      </c>
      <c r="F24" s="11">
        <f t="shared" si="3"/>
        <v>3.6</v>
      </c>
      <c r="G24" s="11">
        <f t="shared" si="4"/>
        <v>5</v>
      </c>
      <c r="H24" s="11">
        <f t="shared" si="5"/>
        <v>3.5</v>
      </c>
      <c r="I24" s="11">
        <f t="shared" si="6"/>
        <v>4.8</v>
      </c>
      <c r="J24" s="11">
        <f t="shared" si="7"/>
        <v>4.5999999999999996</v>
      </c>
      <c r="K24" s="12">
        <f t="shared" si="14"/>
        <v>4.0125000000000002</v>
      </c>
      <c r="L24" s="12">
        <f t="shared" si="15"/>
        <v>1.2037500000000001</v>
      </c>
      <c r="M24" s="11">
        <f t="shared" si="8"/>
        <v>4.5</v>
      </c>
      <c r="N24" s="21">
        <f t="shared" si="16"/>
        <v>0.9</v>
      </c>
      <c r="O24" s="11">
        <f t="shared" si="9"/>
        <v>5</v>
      </c>
      <c r="P24" s="21">
        <f t="shared" si="17"/>
        <v>1</v>
      </c>
      <c r="Q24" s="12">
        <f t="shared" si="10"/>
        <v>4.3</v>
      </c>
      <c r="R24" s="21">
        <f t="shared" si="18"/>
        <v>0.43</v>
      </c>
      <c r="S24" s="12">
        <f t="shared" si="11"/>
        <v>4.5999999999999996</v>
      </c>
      <c r="T24" s="21">
        <f t="shared" si="19"/>
        <v>0.45999999999999996</v>
      </c>
      <c r="U24" s="11">
        <f t="shared" si="12"/>
        <v>3</v>
      </c>
      <c r="V24" s="21">
        <f t="shared" si="20"/>
        <v>0.30000000000000004</v>
      </c>
      <c r="W24" s="21">
        <f t="shared" si="21"/>
        <v>4.2937500000000002</v>
      </c>
      <c r="X24" s="19" t="str">
        <f t="shared" si="22"/>
        <v>APROBO</v>
      </c>
    </row>
    <row r="25" spans="1:24" ht="17.25" thickTop="1" thickBot="1" x14ac:dyDescent="0.3">
      <c r="A25" s="3">
        <v>12</v>
      </c>
      <c r="B25" s="3" t="str">
        <f t="shared" si="13"/>
        <v>JHON TOBON</v>
      </c>
      <c r="C25" s="11">
        <f t="shared" si="0"/>
        <v>1.2</v>
      </c>
      <c r="D25" s="11">
        <f t="shared" si="1"/>
        <v>2.6</v>
      </c>
      <c r="E25" s="11">
        <f t="shared" si="2"/>
        <v>5</v>
      </c>
      <c r="F25" s="11">
        <f t="shared" si="3"/>
        <v>4.5</v>
      </c>
      <c r="G25" s="11">
        <f t="shared" si="4"/>
        <v>5</v>
      </c>
      <c r="H25" s="11">
        <f t="shared" si="5"/>
        <v>4.0999999999999996</v>
      </c>
      <c r="I25" s="11">
        <f t="shared" si="6"/>
        <v>3.8</v>
      </c>
      <c r="J25" s="11">
        <f t="shared" si="7"/>
        <v>2.2000000000000002</v>
      </c>
      <c r="K25" s="12">
        <f t="shared" si="14"/>
        <v>3.55</v>
      </c>
      <c r="L25" s="12">
        <f t="shared" si="15"/>
        <v>1.0649999999999999</v>
      </c>
      <c r="M25" s="11">
        <f t="shared" si="8"/>
        <v>4.5</v>
      </c>
      <c r="N25" s="21">
        <f t="shared" si="16"/>
        <v>0.9</v>
      </c>
      <c r="O25" s="11">
        <f t="shared" si="9"/>
        <v>4</v>
      </c>
      <c r="P25" s="21">
        <f t="shared" si="17"/>
        <v>0.8</v>
      </c>
      <c r="Q25" s="12">
        <f t="shared" si="10"/>
        <v>3.5</v>
      </c>
      <c r="R25" s="21">
        <f t="shared" si="18"/>
        <v>0.35000000000000003</v>
      </c>
      <c r="S25" s="12">
        <f t="shared" si="11"/>
        <v>4.8</v>
      </c>
      <c r="T25" s="21">
        <f t="shared" si="19"/>
        <v>0.48</v>
      </c>
      <c r="U25" s="11">
        <f t="shared" si="12"/>
        <v>4.3</v>
      </c>
      <c r="V25" s="21">
        <f t="shared" si="20"/>
        <v>0.43</v>
      </c>
      <c r="W25" s="21">
        <f t="shared" si="21"/>
        <v>4.0249999999999995</v>
      </c>
      <c r="X25" s="19" t="str">
        <f t="shared" si="22"/>
        <v>APROBO</v>
      </c>
    </row>
    <row r="26" spans="1:24" ht="17.25" thickTop="1" thickBot="1" x14ac:dyDescent="0.3">
      <c r="A26" s="3">
        <v>13</v>
      </c>
      <c r="B26" s="3" t="str">
        <f t="shared" si="13"/>
        <v>JOSE CIFUENTES</v>
      </c>
      <c r="C26" s="11">
        <f t="shared" si="0"/>
        <v>5</v>
      </c>
      <c r="D26" s="11">
        <f t="shared" si="1"/>
        <v>5</v>
      </c>
      <c r="E26" s="11">
        <f t="shared" si="2"/>
        <v>5</v>
      </c>
      <c r="F26" s="11">
        <f t="shared" si="3"/>
        <v>2.9</v>
      </c>
      <c r="G26" s="11">
        <f t="shared" si="4"/>
        <v>5</v>
      </c>
      <c r="H26" s="11">
        <f t="shared" si="5"/>
        <v>3.8</v>
      </c>
      <c r="I26" s="11">
        <f t="shared" si="6"/>
        <v>4.2</v>
      </c>
      <c r="J26" s="11">
        <f t="shared" si="7"/>
        <v>4</v>
      </c>
      <c r="K26" s="12">
        <f t="shared" si="14"/>
        <v>4.3624999999999998</v>
      </c>
      <c r="L26" s="12">
        <f t="shared" si="15"/>
        <v>1.3087499999999999</v>
      </c>
      <c r="M26" s="11">
        <f t="shared" si="8"/>
        <v>4.5</v>
      </c>
      <c r="N26" s="21">
        <f t="shared" si="16"/>
        <v>0.9</v>
      </c>
      <c r="O26" s="11">
        <f t="shared" si="9"/>
        <v>4</v>
      </c>
      <c r="P26" s="21">
        <f t="shared" si="17"/>
        <v>0.8</v>
      </c>
      <c r="Q26" s="12">
        <f t="shared" si="10"/>
        <v>4.0999999999999996</v>
      </c>
      <c r="R26" s="21">
        <f t="shared" si="18"/>
        <v>0.41</v>
      </c>
      <c r="S26" s="12">
        <f t="shared" si="11"/>
        <v>3.1</v>
      </c>
      <c r="T26" s="21">
        <f t="shared" si="19"/>
        <v>0.31000000000000005</v>
      </c>
      <c r="U26" s="11">
        <f t="shared" si="12"/>
        <v>4.5</v>
      </c>
      <c r="V26" s="21">
        <f t="shared" si="20"/>
        <v>0.45</v>
      </c>
      <c r="W26" s="21">
        <f t="shared" si="21"/>
        <v>4.17875</v>
      </c>
      <c r="X26" s="19" t="str">
        <f t="shared" si="22"/>
        <v>APROBO</v>
      </c>
    </row>
    <row r="27" spans="1:24" ht="17.25" thickTop="1" thickBot="1" x14ac:dyDescent="0.3">
      <c r="A27" s="3">
        <v>14</v>
      </c>
      <c r="B27" s="3" t="str">
        <f t="shared" si="13"/>
        <v>JOSE DAVID VERGARA</v>
      </c>
      <c r="C27" s="11">
        <f t="shared" si="0"/>
        <v>5</v>
      </c>
      <c r="D27" s="11">
        <f t="shared" si="1"/>
        <v>4.5</v>
      </c>
      <c r="E27" s="11">
        <f t="shared" si="2"/>
        <v>5</v>
      </c>
      <c r="F27" s="11">
        <f t="shared" si="3"/>
        <v>3.2</v>
      </c>
      <c r="G27" s="11">
        <f t="shared" si="4"/>
        <v>4.5</v>
      </c>
      <c r="H27" s="11">
        <f t="shared" si="5"/>
        <v>4</v>
      </c>
      <c r="I27" s="11">
        <f t="shared" si="6"/>
        <v>4.8</v>
      </c>
      <c r="J27" s="11">
        <f t="shared" si="7"/>
        <v>5</v>
      </c>
      <c r="K27" s="12">
        <f t="shared" si="14"/>
        <v>4.5</v>
      </c>
      <c r="L27" s="12">
        <f t="shared" si="15"/>
        <v>1.3499999999999999</v>
      </c>
      <c r="M27" s="11">
        <f t="shared" si="8"/>
        <v>3.9</v>
      </c>
      <c r="N27" s="21">
        <f t="shared" si="16"/>
        <v>0.78</v>
      </c>
      <c r="O27" s="11">
        <f t="shared" si="9"/>
        <v>3.6</v>
      </c>
      <c r="P27" s="21">
        <f t="shared" si="17"/>
        <v>0.72000000000000008</v>
      </c>
      <c r="Q27" s="12">
        <f t="shared" si="10"/>
        <v>3.8</v>
      </c>
      <c r="R27" s="21">
        <f t="shared" si="18"/>
        <v>0.38</v>
      </c>
      <c r="S27" s="12">
        <f t="shared" si="11"/>
        <v>5</v>
      </c>
      <c r="T27" s="21">
        <f t="shared" si="19"/>
        <v>0.5</v>
      </c>
      <c r="U27" s="11">
        <f t="shared" si="12"/>
        <v>3</v>
      </c>
      <c r="V27" s="21">
        <f t="shared" si="20"/>
        <v>0.30000000000000004</v>
      </c>
      <c r="W27" s="21">
        <f t="shared" si="21"/>
        <v>4.03</v>
      </c>
      <c r="X27" s="19" t="str">
        <f t="shared" si="22"/>
        <v>APROBO</v>
      </c>
    </row>
    <row r="28" spans="1:24" ht="17.25" thickTop="1" thickBot="1" x14ac:dyDescent="0.3">
      <c r="A28" s="3">
        <v>15</v>
      </c>
      <c r="B28" s="3" t="str">
        <f t="shared" si="13"/>
        <v>LAURA GONZALEZ</v>
      </c>
      <c r="C28" s="11">
        <f t="shared" si="0"/>
        <v>5</v>
      </c>
      <c r="D28" s="11">
        <f t="shared" si="1"/>
        <v>4.2</v>
      </c>
      <c r="E28" s="11">
        <f t="shared" si="2"/>
        <v>4.5</v>
      </c>
      <c r="F28" s="11">
        <f t="shared" si="3"/>
        <v>2.5</v>
      </c>
      <c r="G28" s="11">
        <f t="shared" si="4"/>
        <v>5</v>
      </c>
      <c r="H28" s="11">
        <f t="shared" si="5"/>
        <v>3.9</v>
      </c>
      <c r="I28" s="11">
        <f t="shared" si="6"/>
        <v>5</v>
      </c>
      <c r="J28" s="11">
        <f t="shared" si="7"/>
        <v>4.8</v>
      </c>
      <c r="K28" s="12">
        <f t="shared" si="14"/>
        <v>4.3624999999999998</v>
      </c>
      <c r="L28" s="12">
        <f t="shared" si="15"/>
        <v>1.3087499999999999</v>
      </c>
      <c r="M28" s="11">
        <f t="shared" si="8"/>
        <v>0</v>
      </c>
      <c r="N28" s="21">
        <f t="shared" si="16"/>
        <v>0</v>
      </c>
      <c r="O28" s="11">
        <f t="shared" si="9"/>
        <v>3.1</v>
      </c>
      <c r="P28" s="21">
        <f t="shared" si="17"/>
        <v>0.62000000000000011</v>
      </c>
      <c r="Q28" s="12">
        <f t="shared" si="10"/>
        <v>4</v>
      </c>
      <c r="R28" s="21">
        <f t="shared" si="18"/>
        <v>0.4</v>
      </c>
      <c r="S28" s="12">
        <f t="shared" si="11"/>
        <v>4.3</v>
      </c>
      <c r="T28" s="21">
        <f t="shared" si="19"/>
        <v>0.43</v>
      </c>
      <c r="U28" s="11">
        <f t="shared" si="12"/>
        <v>4</v>
      </c>
      <c r="V28" s="21">
        <f t="shared" si="20"/>
        <v>0.4</v>
      </c>
      <c r="W28" s="21">
        <f t="shared" si="21"/>
        <v>3.1587499999999999</v>
      </c>
      <c r="X28" s="19" t="str">
        <f t="shared" si="22"/>
        <v>APROBO</v>
      </c>
    </row>
    <row r="29" spans="1:24" ht="17.25" thickTop="1" thickBot="1" x14ac:dyDescent="0.3">
      <c r="A29" s="3">
        <v>16</v>
      </c>
      <c r="B29" s="3" t="str">
        <f t="shared" si="13"/>
        <v>LINA JARAMILLO</v>
      </c>
      <c r="C29" s="11">
        <f t="shared" si="0"/>
        <v>4.9000000000000004</v>
      </c>
      <c r="D29" s="11">
        <f t="shared" si="1"/>
        <v>3.2</v>
      </c>
      <c r="E29" s="11">
        <f t="shared" si="2"/>
        <v>4.9000000000000004</v>
      </c>
      <c r="F29" s="11">
        <f t="shared" si="3"/>
        <v>3.5</v>
      </c>
      <c r="G29" s="11">
        <f t="shared" si="4"/>
        <v>3.9</v>
      </c>
      <c r="H29" s="11">
        <f t="shared" si="5"/>
        <v>4.5</v>
      </c>
      <c r="I29" s="11">
        <f t="shared" si="6"/>
        <v>3.5</v>
      </c>
      <c r="J29" s="11">
        <f t="shared" si="7"/>
        <v>4.5</v>
      </c>
      <c r="K29" s="12">
        <f t="shared" si="14"/>
        <v>4.1124999999999998</v>
      </c>
      <c r="L29" s="12">
        <f t="shared" si="15"/>
        <v>1.2337499999999999</v>
      </c>
      <c r="M29" s="11">
        <f t="shared" si="8"/>
        <v>4.8</v>
      </c>
      <c r="N29" s="21">
        <f t="shared" si="16"/>
        <v>0.96</v>
      </c>
      <c r="O29" s="11">
        <f t="shared" si="9"/>
        <v>3.7</v>
      </c>
      <c r="P29" s="21">
        <f t="shared" si="17"/>
        <v>0.7400000000000001</v>
      </c>
      <c r="Q29" s="12">
        <f t="shared" si="10"/>
        <v>3.9</v>
      </c>
      <c r="R29" s="21">
        <f t="shared" si="18"/>
        <v>0.39</v>
      </c>
      <c r="S29" s="12">
        <f t="shared" si="11"/>
        <v>3.5</v>
      </c>
      <c r="T29" s="21">
        <f t="shared" si="19"/>
        <v>0.35000000000000003</v>
      </c>
      <c r="U29" s="11">
        <f t="shared" si="12"/>
        <v>3.5</v>
      </c>
      <c r="V29" s="21">
        <f t="shared" si="20"/>
        <v>0.35000000000000003</v>
      </c>
      <c r="W29" s="21">
        <f t="shared" si="21"/>
        <v>4.0237499999999997</v>
      </c>
      <c r="X29" s="19" t="str">
        <f t="shared" si="22"/>
        <v>APROBO</v>
      </c>
    </row>
    <row r="30" spans="1:24" ht="17.25" thickTop="1" thickBot="1" x14ac:dyDescent="0.3">
      <c r="A30" s="3">
        <v>17</v>
      </c>
      <c r="B30" s="3" t="str">
        <f t="shared" si="13"/>
        <v>OSMAIRA VELEZ</v>
      </c>
      <c r="C30" s="11">
        <f t="shared" si="0"/>
        <v>3.9</v>
      </c>
      <c r="D30" s="11">
        <f t="shared" si="1"/>
        <v>5</v>
      </c>
      <c r="E30" s="11">
        <f t="shared" si="2"/>
        <v>4.8</v>
      </c>
      <c r="F30" s="11">
        <f t="shared" si="3"/>
        <v>4</v>
      </c>
      <c r="G30" s="11">
        <f t="shared" si="4"/>
        <v>5</v>
      </c>
      <c r="H30" s="11">
        <f t="shared" si="5"/>
        <v>5</v>
      </c>
      <c r="I30" s="11">
        <f t="shared" si="6"/>
        <v>2.2999999999999998</v>
      </c>
      <c r="J30" s="11">
        <f t="shared" si="7"/>
        <v>5</v>
      </c>
      <c r="K30" s="12">
        <f t="shared" si="14"/>
        <v>4.375</v>
      </c>
      <c r="L30" s="12">
        <f t="shared" si="15"/>
        <v>1.3125</v>
      </c>
      <c r="M30" s="11">
        <f t="shared" si="8"/>
        <v>3.7</v>
      </c>
      <c r="N30" s="21">
        <f t="shared" si="16"/>
        <v>0.7400000000000001</v>
      </c>
      <c r="O30" s="11">
        <f t="shared" si="9"/>
        <v>4.5</v>
      </c>
      <c r="P30" s="21">
        <f t="shared" si="17"/>
        <v>0.9</v>
      </c>
      <c r="Q30" s="12">
        <f t="shared" si="10"/>
        <v>4.5</v>
      </c>
      <c r="R30" s="21">
        <f t="shared" si="18"/>
        <v>0.45</v>
      </c>
      <c r="S30" s="12">
        <f t="shared" si="11"/>
        <v>4.0999999999999996</v>
      </c>
      <c r="T30" s="21">
        <f t="shared" si="19"/>
        <v>0.41</v>
      </c>
      <c r="U30" s="11">
        <f t="shared" si="12"/>
        <v>4.5</v>
      </c>
      <c r="V30" s="21">
        <f t="shared" si="20"/>
        <v>0.45</v>
      </c>
      <c r="W30" s="21">
        <f t="shared" si="21"/>
        <v>4.2625000000000002</v>
      </c>
      <c r="X30" s="19" t="str">
        <f t="shared" si="22"/>
        <v>APROBO</v>
      </c>
    </row>
    <row r="31" spans="1:24" ht="17.25" thickTop="1" thickBot="1" x14ac:dyDescent="0.3">
      <c r="A31" s="3">
        <v>18</v>
      </c>
      <c r="B31" s="3" t="str">
        <f t="shared" si="13"/>
        <v>PABLO GOMEZ</v>
      </c>
      <c r="C31" s="11">
        <f t="shared" si="0"/>
        <v>3.8</v>
      </c>
      <c r="D31" s="11">
        <f t="shared" si="1"/>
        <v>4.8</v>
      </c>
      <c r="E31" s="11">
        <f t="shared" si="2"/>
        <v>4.5999999999999996</v>
      </c>
      <c r="F31" s="11">
        <f t="shared" si="3"/>
        <v>5</v>
      </c>
      <c r="G31" s="11">
        <f t="shared" si="4"/>
        <v>5</v>
      </c>
      <c r="H31" s="11">
        <f t="shared" si="5"/>
        <v>3.4</v>
      </c>
      <c r="I31" s="11">
        <f t="shared" si="6"/>
        <v>2.9</v>
      </c>
      <c r="J31" s="11">
        <f t="shared" si="7"/>
        <v>1</v>
      </c>
      <c r="K31" s="12">
        <f t="shared" si="14"/>
        <v>3.8124999999999996</v>
      </c>
      <c r="L31" s="12">
        <f t="shared" si="15"/>
        <v>1.1437499999999998</v>
      </c>
      <c r="M31" s="11">
        <f t="shared" si="8"/>
        <v>3.8</v>
      </c>
      <c r="N31" s="21">
        <f t="shared" si="16"/>
        <v>0.76</v>
      </c>
      <c r="O31" s="11">
        <f t="shared" si="9"/>
        <v>5</v>
      </c>
      <c r="P31" s="21">
        <f t="shared" si="17"/>
        <v>1</v>
      </c>
      <c r="Q31" s="12">
        <f t="shared" si="10"/>
        <v>5</v>
      </c>
      <c r="R31" s="21">
        <f t="shared" si="18"/>
        <v>0.5</v>
      </c>
      <c r="S31" s="12">
        <f t="shared" si="11"/>
        <v>3.8</v>
      </c>
      <c r="T31" s="21">
        <f t="shared" si="19"/>
        <v>0.38</v>
      </c>
      <c r="U31" s="11">
        <f t="shared" si="12"/>
        <v>4.5</v>
      </c>
      <c r="V31" s="21">
        <f t="shared" si="20"/>
        <v>0.45</v>
      </c>
      <c r="W31" s="21">
        <f t="shared" si="21"/>
        <v>4.2337499999999997</v>
      </c>
      <c r="X31" s="19" t="str">
        <f t="shared" si="22"/>
        <v>APROBO</v>
      </c>
    </row>
    <row r="32" spans="1:24" ht="17.25" thickTop="1" thickBot="1" x14ac:dyDescent="0.3">
      <c r="A32" s="3">
        <v>19</v>
      </c>
      <c r="B32" s="3" t="str">
        <f t="shared" si="13"/>
        <v>ROBINSON VARGAS</v>
      </c>
      <c r="C32" s="11">
        <f t="shared" si="0"/>
        <v>5</v>
      </c>
      <c r="D32" s="11">
        <f t="shared" si="1"/>
        <v>4.9000000000000004</v>
      </c>
      <c r="E32" s="11">
        <f t="shared" si="2"/>
        <v>4.2</v>
      </c>
      <c r="F32" s="11">
        <f t="shared" si="3"/>
        <v>4</v>
      </c>
      <c r="G32" s="11">
        <f t="shared" si="4"/>
        <v>4.8</v>
      </c>
      <c r="H32" s="11">
        <f t="shared" si="5"/>
        <v>5</v>
      </c>
      <c r="I32" s="11">
        <f t="shared" si="6"/>
        <v>4.5999999999999996</v>
      </c>
      <c r="J32" s="11">
        <f t="shared" si="7"/>
        <v>4.5</v>
      </c>
      <c r="K32" s="12">
        <f t="shared" si="14"/>
        <v>4.625</v>
      </c>
      <c r="L32" s="12">
        <f t="shared" si="15"/>
        <v>1.3875</v>
      </c>
      <c r="M32" s="11">
        <f t="shared" si="8"/>
        <v>3.5</v>
      </c>
      <c r="N32" s="21">
        <f t="shared" si="16"/>
        <v>0.70000000000000007</v>
      </c>
      <c r="O32" s="11">
        <f t="shared" si="9"/>
        <v>5</v>
      </c>
      <c r="P32" s="21">
        <f t="shared" si="17"/>
        <v>1</v>
      </c>
      <c r="Q32" s="12">
        <f t="shared" si="10"/>
        <v>4</v>
      </c>
      <c r="R32" s="21">
        <f t="shared" si="18"/>
        <v>0.4</v>
      </c>
      <c r="S32" s="12">
        <f t="shared" si="11"/>
        <v>4</v>
      </c>
      <c r="T32" s="21">
        <f t="shared" si="19"/>
        <v>0.4</v>
      </c>
      <c r="U32" s="11">
        <f t="shared" si="12"/>
        <v>4.5</v>
      </c>
      <c r="V32" s="21">
        <f t="shared" si="20"/>
        <v>0.45</v>
      </c>
      <c r="W32" s="21">
        <f t="shared" si="21"/>
        <v>4.3374999999999995</v>
      </c>
      <c r="X32" s="19" t="str">
        <f t="shared" si="22"/>
        <v>APROBO</v>
      </c>
    </row>
    <row r="33" spans="1:24" ht="17.25" thickTop="1" thickBot="1" x14ac:dyDescent="0.3">
      <c r="A33" s="3">
        <v>20</v>
      </c>
      <c r="B33" s="3" t="str">
        <f t="shared" si="13"/>
        <v>SANDRA MONTOYA</v>
      </c>
      <c r="C33" s="11">
        <f t="shared" si="0"/>
        <v>4</v>
      </c>
      <c r="D33" s="11">
        <f t="shared" si="1"/>
        <v>5</v>
      </c>
      <c r="E33" s="11">
        <f t="shared" si="2"/>
        <v>3.6</v>
      </c>
      <c r="F33" s="11">
        <f t="shared" si="3"/>
        <v>4</v>
      </c>
      <c r="G33" s="11">
        <f t="shared" si="4"/>
        <v>4.8</v>
      </c>
      <c r="H33" s="11">
        <f t="shared" si="5"/>
        <v>3.2</v>
      </c>
      <c r="I33" s="11">
        <f t="shared" si="6"/>
        <v>4.5</v>
      </c>
      <c r="J33" s="11">
        <f t="shared" si="7"/>
        <v>4.5999999999999996</v>
      </c>
      <c r="K33" s="12">
        <f t="shared" si="14"/>
        <v>4.2125000000000004</v>
      </c>
      <c r="L33" s="12">
        <f t="shared" si="15"/>
        <v>1.2637500000000002</v>
      </c>
      <c r="M33" s="11">
        <f t="shared" si="8"/>
        <v>4</v>
      </c>
      <c r="N33" s="21">
        <f t="shared" si="16"/>
        <v>0.8</v>
      </c>
      <c r="O33" s="11">
        <f t="shared" si="9"/>
        <v>5</v>
      </c>
      <c r="P33" s="21">
        <f t="shared" si="17"/>
        <v>1</v>
      </c>
      <c r="Q33" s="12">
        <f t="shared" si="10"/>
        <v>4</v>
      </c>
      <c r="R33" s="21">
        <f t="shared" si="18"/>
        <v>0.4</v>
      </c>
      <c r="S33" s="12">
        <f t="shared" si="11"/>
        <v>3.9</v>
      </c>
      <c r="T33" s="21">
        <f t="shared" si="19"/>
        <v>0.39</v>
      </c>
      <c r="U33" s="11">
        <f t="shared" si="12"/>
        <v>3.5</v>
      </c>
      <c r="V33" s="21">
        <f t="shared" si="20"/>
        <v>0.35000000000000003</v>
      </c>
      <c r="W33" s="21">
        <f t="shared" si="21"/>
        <v>4.2037500000000003</v>
      </c>
      <c r="X33" s="19" t="str">
        <f t="shared" si="22"/>
        <v>APROBO</v>
      </c>
    </row>
    <row r="34" spans="1:24" ht="16.5" thickTop="1" x14ac:dyDescent="0.25">
      <c r="S34" s="4"/>
    </row>
    <row r="35" spans="1:24" ht="16.5" thickBot="1" x14ac:dyDescent="0.3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  <c r="P35" s="1">
        <v>16</v>
      </c>
      <c r="Q35" s="1">
        <v>17</v>
      </c>
      <c r="R35" s="1">
        <v>18</v>
      </c>
      <c r="S35" s="1">
        <v>19</v>
      </c>
      <c r="T35" s="1">
        <v>20</v>
      </c>
      <c r="U35" s="1">
        <v>21</v>
      </c>
      <c r="V35" s="1">
        <v>22</v>
      </c>
      <c r="W35" s="1">
        <v>23</v>
      </c>
      <c r="X35" s="1">
        <v>24</v>
      </c>
    </row>
    <row r="36" spans="1:24" ht="17.25" thickTop="1" thickBot="1" x14ac:dyDescent="0.3">
      <c r="V36" s="38" t="s">
        <v>35</v>
      </c>
      <c r="W36" s="39"/>
      <c r="X36" s="14">
        <f>MAX(W14:W33)</f>
        <v>4.5025000000000004</v>
      </c>
    </row>
    <row r="37" spans="1:24" ht="17.25" thickTop="1" thickBot="1" x14ac:dyDescent="0.3">
      <c r="V37" s="25" t="s">
        <v>36</v>
      </c>
      <c r="W37" s="26"/>
      <c r="X37" s="14">
        <f>MIN(W14:W33)</f>
        <v>2.4125000000000001</v>
      </c>
    </row>
    <row r="38" spans="1:24" ht="17.25" thickTop="1" thickBot="1" x14ac:dyDescent="0.3">
      <c r="T38" s="15"/>
      <c r="V38" s="23" t="s">
        <v>43</v>
      </c>
      <c r="W38" s="24"/>
      <c r="X38" s="14">
        <f>AVERAGE(W14:W33)</f>
        <v>3.8843750000000008</v>
      </c>
    </row>
    <row r="39" spans="1:24" ht="16.5" thickTop="1" x14ac:dyDescent="0.25"/>
  </sheetData>
  <mergeCells count="6">
    <mergeCell ref="V36:W36"/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T80"/>
  <sheetViews>
    <sheetView showGridLines="0" tabSelected="1" workbookViewId="0">
      <selection activeCell="G28" sqref="G28"/>
    </sheetView>
  </sheetViews>
  <sheetFormatPr baseColWidth="10" defaultRowHeight="15" x14ac:dyDescent="0.25"/>
  <cols>
    <col min="1" max="1" width="3.140625" customWidth="1"/>
    <col min="2" max="2" width="3.7109375" customWidth="1"/>
    <col min="3" max="3" width="14" bestFit="1" customWidth="1"/>
    <col min="4" max="4" width="30.7109375" bestFit="1" customWidth="1"/>
    <col min="5" max="5" width="3.7109375" customWidth="1"/>
    <col min="6" max="6" width="4.140625" customWidth="1"/>
    <col min="7" max="7" width="3.7109375" customWidth="1"/>
    <col min="8" max="8" width="14" bestFit="1" customWidth="1"/>
    <col min="9" max="9" width="30.7109375" bestFit="1" customWidth="1"/>
    <col min="10" max="10" width="3.7109375" customWidth="1"/>
    <col min="11" max="11" width="4.140625" customWidth="1"/>
    <col min="12" max="12" width="3.7109375" customWidth="1"/>
    <col min="13" max="13" width="14" bestFit="1" customWidth="1"/>
    <col min="14" max="14" width="30.7109375" bestFit="1" customWidth="1"/>
    <col min="15" max="15" width="3.7109375" customWidth="1"/>
    <col min="16" max="16" width="4.140625" customWidth="1"/>
    <col min="17" max="17" width="3.7109375" customWidth="1"/>
    <col min="18" max="18" width="14" bestFit="1" customWidth="1"/>
    <col min="19" max="19" width="30.7109375" bestFit="1" customWidth="1"/>
    <col min="20" max="20" width="3.7109375" customWidth="1"/>
  </cols>
  <sheetData>
    <row r="2" spans="2:20" x14ac:dyDescent="0.25">
      <c r="B2" s="20"/>
      <c r="C2" s="20"/>
      <c r="D2" s="20"/>
      <c r="E2" s="20"/>
      <c r="G2" s="20"/>
      <c r="H2" s="20"/>
      <c r="I2" s="20"/>
      <c r="J2" s="20"/>
      <c r="L2" s="20"/>
      <c r="M2" s="20"/>
      <c r="N2" s="20"/>
      <c r="O2" s="20"/>
      <c r="Q2" s="20"/>
      <c r="R2" s="20"/>
      <c r="S2" s="20"/>
      <c r="T2" s="20"/>
    </row>
    <row r="3" spans="2:20" ht="15" customHeight="1" x14ac:dyDescent="0.25">
      <c r="B3" s="20"/>
      <c r="D3" s="42" t="s">
        <v>45</v>
      </c>
      <c r="E3" s="20"/>
      <c r="G3" s="20"/>
      <c r="I3" s="42" t="s">
        <v>45</v>
      </c>
      <c r="J3" s="20"/>
      <c r="L3" s="20"/>
      <c r="N3" s="42" t="s">
        <v>45</v>
      </c>
      <c r="O3" s="20"/>
      <c r="Q3" s="20"/>
      <c r="S3" s="42" t="s">
        <v>45</v>
      </c>
      <c r="T3" s="20"/>
    </row>
    <row r="4" spans="2:20" ht="15" customHeight="1" x14ac:dyDescent="0.25">
      <c r="B4" s="20"/>
      <c r="D4" s="42"/>
      <c r="E4" s="20"/>
      <c r="G4" s="20"/>
      <c r="I4" s="42"/>
      <c r="J4" s="20"/>
      <c r="L4" s="20"/>
      <c r="N4" s="42"/>
      <c r="O4" s="20"/>
      <c r="Q4" s="20"/>
      <c r="S4" s="42"/>
      <c r="T4" s="20"/>
    </row>
    <row r="5" spans="2:20" ht="15" customHeight="1" x14ac:dyDescent="0.25">
      <c r="B5" s="20"/>
      <c r="D5" s="42"/>
      <c r="E5" s="20"/>
      <c r="G5" s="20"/>
      <c r="I5" s="42"/>
      <c r="J5" s="20"/>
      <c r="L5" s="20"/>
      <c r="N5" s="42"/>
      <c r="O5" s="20"/>
      <c r="Q5" s="20"/>
      <c r="S5" s="42"/>
      <c r="T5" s="20"/>
    </row>
    <row r="6" spans="2:20" x14ac:dyDescent="0.25">
      <c r="B6" s="20"/>
      <c r="C6" t="s">
        <v>37</v>
      </c>
      <c r="D6">
        <v>1</v>
      </c>
      <c r="E6" s="20"/>
      <c r="G6" s="20"/>
      <c r="H6" t="s">
        <v>37</v>
      </c>
      <c r="I6">
        <v>2</v>
      </c>
      <c r="J6" s="20"/>
      <c r="L6" s="20"/>
      <c r="M6" t="s">
        <v>37</v>
      </c>
      <c r="N6">
        <v>3</v>
      </c>
      <c r="O6" s="20"/>
      <c r="Q6" s="20"/>
      <c r="R6" t="s">
        <v>37</v>
      </c>
      <c r="S6">
        <v>4</v>
      </c>
      <c r="T6" s="20"/>
    </row>
    <row r="7" spans="2:20" x14ac:dyDescent="0.25">
      <c r="B7" s="20"/>
      <c r="C7" t="s">
        <v>38</v>
      </c>
      <c r="D7" s="27" t="str">
        <f>IF(ISBLANK(D6),"",IF(ISERROR(VLOOKUP(D6,planilladenotas,2,FALSE)),"NO EXISTE",VLOOKUP(D6,planilladenotas,2,FALSE)))</f>
        <v>ALEJANDRO SEPULVEDA</v>
      </c>
      <c r="E7" s="20"/>
      <c r="G7" s="20"/>
      <c r="H7" t="s">
        <v>38</v>
      </c>
      <c r="I7" s="27" t="str">
        <f>IF(ISBLANK(I6),"",IF(ISERROR(VLOOKUP(I6,planilladenotas,2,FALSE)),"NO EXISTE",VLOOKUP(I6,planilladenotas,2,FALSE)))</f>
        <v>CARLOS JARAMILLO</v>
      </c>
      <c r="J7" s="20"/>
      <c r="L7" s="20"/>
      <c r="M7" t="s">
        <v>38</v>
      </c>
      <c r="N7" s="27" t="str">
        <f>IF(ISBLANK(N6),"",IF(ISERROR(VLOOKUP(N6,planilladenotas,2,FALSE)),"NO EXISTE",VLOOKUP(N6,planilladenotas,2,FALSE)))</f>
        <v>CARLOS VERGARA</v>
      </c>
      <c r="O7" s="20"/>
      <c r="Q7" s="20"/>
      <c r="R7" t="s">
        <v>38</v>
      </c>
      <c r="S7" s="27" t="str">
        <f>IF(ISBLANK(S6),"",IF(ISERROR(VLOOKUP(S6,planilladenotas,2,FALSE)),"NO EXISTE",VLOOKUP(S6,planilladenotas,2,FALSE)))</f>
        <v>CESAR GUARIN</v>
      </c>
      <c r="T7" s="20"/>
    </row>
    <row r="8" spans="2:20" x14ac:dyDescent="0.25">
      <c r="B8" s="20"/>
      <c r="C8" t="s">
        <v>39</v>
      </c>
      <c r="D8" s="29">
        <f>IF(ISERROR(VLOOKUP(D6,planilladenotas,11,FALSE)),"",VLOOKUP(D6,planilladenotas,11,FALSE))</f>
        <v>3.7249999999999996</v>
      </c>
      <c r="E8" s="20"/>
      <c r="G8" s="20"/>
      <c r="H8" t="s">
        <v>39</v>
      </c>
      <c r="I8" s="29">
        <f>IF(ISERROR(VLOOKUP(I6,planilladenotas,11,FALSE)),"",VLOOKUP(I6,planilladenotas,11,FALSE))</f>
        <v>3.6</v>
      </c>
      <c r="J8" s="20"/>
      <c r="L8" s="20"/>
      <c r="M8" t="s">
        <v>39</v>
      </c>
      <c r="N8" s="29">
        <f>IF(ISERROR(VLOOKUP(N6,planilladenotas,11,FALSE)),"",VLOOKUP(N6,planilladenotas,11,FALSE))</f>
        <v>4.5374999999999996</v>
      </c>
      <c r="O8" s="20"/>
      <c r="Q8" s="20"/>
      <c r="R8" t="s">
        <v>39</v>
      </c>
      <c r="S8" s="29">
        <f>IF(ISERROR(VLOOKUP(S6,planilladenotas,11,FALSE)),"",VLOOKUP(S6,planilladenotas,11,FALSE))</f>
        <v>3.9624999999999999</v>
      </c>
      <c r="T8" s="20"/>
    </row>
    <row r="9" spans="2:20" x14ac:dyDescent="0.25">
      <c r="B9" s="20"/>
      <c r="C9" t="s">
        <v>40</v>
      </c>
      <c r="D9" s="29">
        <f>IF(ISERROR(VLOOKUP(D6,planilladenotas,13,FALSE)),"",VLOOKUP(D6,planilladenotas,13,FALSE))</f>
        <v>3.8</v>
      </c>
      <c r="E9" s="20"/>
      <c r="G9" s="20"/>
      <c r="H9" t="s">
        <v>40</v>
      </c>
      <c r="I9" s="29">
        <f>IF(ISERROR(VLOOKUP(I6,planilladenotas,13,FALSE)),"",VLOOKUP(I6,planilladenotas,13,FALSE))</f>
        <v>4.5999999999999996</v>
      </c>
      <c r="J9" s="20"/>
      <c r="L9" s="20"/>
      <c r="M9" t="s">
        <v>40</v>
      </c>
      <c r="N9" s="29">
        <f>IF(ISERROR(VLOOKUP(N6,planilladenotas,13,FALSE)),"",VLOOKUP(N6,planilladenotas,13,FALSE))</f>
        <v>4.5</v>
      </c>
      <c r="O9" s="20"/>
      <c r="Q9" s="20"/>
      <c r="R9" t="s">
        <v>40</v>
      </c>
      <c r="S9" s="29">
        <f>IF(ISERROR(VLOOKUP(S6,planilladenotas,13,FALSE)),"",VLOOKUP(S6,planilladenotas,13,FALSE))</f>
        <v>2.9</v>
      </c>
      <c r="T9" s="20"/>
    </row>
    <row r="10" spans="2:20" x14ac:dyDescent="0.25">
      <c r="B10" s="20"/>
      <c r="C10" t="s">
        <v>46</v>
      </c>
      <c r="D10" s="29">
        <f>IF(ISERROR(VLOOKUP(D6,planilladenotas,15,FALSE)),"",VLOOKUP(D6,planilladenotas,15,FALSE))</f>
        <v>4.3</v>
      </c>
      <c r="E10" s="20"/>
      <c r="G10" s="20"/>
      <c r="H10" t="s">
        <v>46</v>
      </c>
      <c r="I10" s="29">
        <f>IF(ISERROR(VLOOKUP(I6,planilladenotas,15,FALSE)),"",VLOOKUP(I6,planilladenotas,15,FALSE))</f>
        <v>3.2</v>
      </c>
      <c r="J10" s="20"/>
      <c r="L10" s="20"/>
      <c r="M10" t="s">
        <v>46</v>
      </c>
      <c r="N10" s="29">
        <f>IF(ISERROR(VLOOKUP(N6,planilladenotas,15,FALSE)),"",VLOOKUP(N6,planilladenotas,15,FALSE))</f>
        <v>4.5999999999999996</v>
      </c>
      <c r="O10" s="20"/>
      <c r="Q10" s="20"/>
      <c r="R10" t="s">
        <v>46</v>
      </c>
      <c r="S10" s="29">
        <f>IF(ISERROR(VLOOKUP(S6,planilladenotas,15,FALSE)),"",VLOOKUP(S6,planilladenotas,15,FALSE))</f>
        <v>3</v>
      </c>
      <c r="T10" s="20"/>
    </row>
    <row r="11" spans="2:20" x14ac:dyDescent="0.25">
      <c r="B11" s="20"/>
      <c r="C11" t="s">
        <v>47</v>
      </c>
      <c r="D11" s="29">
        <f>IF(ISERROR(VLOOKUP(D6,planilladenotas,17,FALSE)),"",VLOOKUP(D6,planilladenotas,17,FALSE))</f>
        <v>3.4</v>
      </c>
      <c r="E11" s="20"/>
      <c r="G11" s="20"/>
      <c r="H11" t="s">
        <v>47</v>
      </c>
      <c r="I11" s="29">
        <f>IF(ISERROR(VLOOKUP(I6,planilladenotas,17,FALSE)),"",VLOOKUP(I6,planilladenotas,17,FALSE))</f>
        <v>2.5</v>
      </c>
      <c r="J11" s="20"/>
      <c r="L11" s="20"/>
      <c r="M11" t="s">
        <v>47</v>
      </c>
      <c r="N11" s="29">
        <f>IF(ISERROR(VLOOKUP(N6,planilladenotas,17,FALSE)),"",VLOOKUP(N6,planilladenotas,17,FALSE))</f>
        <v>3.8</v>
      </c>
      <c r="O11" s="20"/>
      <c r="Q11" s="20"/>
      <c r="R11" t="s">
        <v>47</v>
      </c>
      <c r="S11" s="29">
        <f>IF(ISERROR(VLOOKUP(S6,planilladenotas,17,FALSE)),"",VLOOKUP(S6,planilladenotas,17,FALSE))</f>
        <v>4.5</v>
      </c>
      <c r="T11" s="20"/>
    </row>
    <row r="12" spans="2:20" x14ac:dyDescent="0.25">
      <c r="B12" s="20"/>
      <c r="C12" t="s">
        <v>48</v>
      </c>
      <c r="D12" s="29">
        <f>IF(ISERROR(VLOOKUP(D6,planilladenotas,19,FALSE)),"",VLOOKUP(D6,planilladenotas,19,FALSE))</f>
        <v>2.9</v>
      </c>
      <c r="E12" s="20"/>
      <c r="G12" s="20"/>
      <c r="H12" t="s">
        <v>48</v>
      </c>
      <c r="I12" s="29">
        <f>IF(ISERROR(VLOOKUP(I6,planilladenotas,19,FALSE)),"",VLOOKUP(I6,planilladenotas,19,FALSE))</f>
        <v>4.2</v>
      </c>
      <c r="J12" s="20"/>
      <c r="L12" s="20"/>
      <c r="M12" t="s">
        <v>48</v>
      </c>
      <c r="N12" s="29">
        <f>IF(ISERROR(VLOOKUP(N6,planilladenotas,19,FALSE)),"",VLOOKUP(N6,planilladenotas,19,FALSE))</f>
        <v>4.5</v>
      </c>
      <c r="O12" s="20"/>
      <c r="Q12" s="20"/>
      <c r="R12" t="s">
        <v>48</v>
      </c>
      <c r="S12" s="29">
        <f>IF(ISERROR(VLOOKUP(S6,planilladenotas,19,FALSE)),"",VLOOKUP(S6,planilladenotas,19,FALSE))</f>
        <v>1</v>
      </c>
      <c r="T12" s="20"/>
    </row>
    <row r="13" spans="2:20" x14ac:dyDescent="0.25">
      <c r="B13" s="20"/>
      <c r="C13" t="s">
        <v>41</v>
      </c>
      <c r="D13" s="29">
        <f>IF(ISERROR(VLOOKUP(D6,planilladenotas,21,FALSE)),"",VLOOKUP(D6,planilladenotas,21,FALSE))</f>
        <v>3.5</v>
      </c>
      <c r="E13" s="20"/>
      <c r="G13" s="20"/>
      <c r="H13" t="s">
        <v>41</v>
      </c>
      <c r="I13" s="29">
        <f>IF(ISERROR(VLOOKUP(I6,planilladenotas,21,FALSE)),"",VLOOKUP(I6,planilladenotas,21,FALSE))</f>
        <v>4</v>
      </c>
      <c r="J13" s="20"/>
      <c r="L13" s="20"/>
      <c r="M13" t="s">
        <v>41</v>
      </c>
      <c r="N13" s="29">
        <f>IF(ISERROR(VLOOKUP(N6,planilladenotas,21,FALSE)),"",VLOOKUP(N6,planilladenotas,21,FALSE))</f>
        <v>4</v>
      </c>
      <c r="O13" s="20"/>
      <c r="Q13" s="20"/>
      <c r="R13" t="s">
        <v>41</v>
      </c>
      <c r="S13" s="29">
        <f>IF(ISERROR(VLOOKUP(S6,planilladenotas,21,FALSE)),"",VLOOKUP(S6,planilladenotas,21,FALSE))</f>
        <v>3.5</v>
      </c>
      <c r="T13" s="20"/>
    </row>
    <row r="14" spans="2:20" x14ac:dyDescent="0.25">
      <c r="B14" s="20"/>
      <c r="C14" t="s">
        <v>42</v>
      </c>
      <c r="D14" s="29">
        <f>IF(ISERROR(VLOOKUP(D6,planilladenotas,23,FALSE)),"",VLOOKUP(D6,planilladenotas,23,FALSE))</f>
        <v>3.7174999999999998</v>
      </c>
      <c r="E14" s="20"/>
      <c r="G14" s="20"/>
      <c r="H14" t="s">
        <v>42</v>
      </c>
      <c r="I14" s="29">
        <f>IF(ISERROR(VLOOKUP(I6,planilladenotas,23,FALSE)),"",VLOOKUP(I6,planilladenotas,23,FALSE))</f>
        <v>3.71</v>
      </c>
      <c r="J14" s="20"/>
      <c r="L14" s="20"/>
      <c r="M14" t="s">
        <v>42</v>
      </c>
      <c r="N14" s="29">
        <f>IF(ISERROR(VLOOKUP(N6,planilladenotas,23,FALSE)),"",VLOOKUP(N6,planilladenotas,23,FALSE))</f>
        <v>4.4112499999999999</v>
      </c>
      <c r="O14" s="20"/>
      <c r="Q14" s="20"/>
      <c r="R14" t="s">
        <v>42</v>
      </c>
      <c r="S14" s="29">
        <f>IF(ISERROR(VLOOKUP(S6,planilladenotas,23,FALSE)),"",VLOOKUP(S6,planilladenotas,23,FALSE))</f>
        <v>3.2687500000000003</v>
      </c>
      <c r="T14" s="20"/>
    </row>
    <row r="15" spans="2:20" x14ac:dyDescent="0.25">
      <c r="B15" s="20"/>
      <c r="E15" s="20"/>
      <c r="G15" s="20"/>
      <c r="J15" s="20"/>
      <c r="L15" s="20"/>
      <c r="O15" s="20"/>
      <c r="Q15" s="20"/>
      <c r="T15" s="20"/>
    </row>
    <row r="16" spans="2:20" x14ac:dyDescent="0.25">
      <c r="B16" s="20"/>
      <c r="C16" s="20"/>
      <c r="D16" s="20"/>
      <c r="E16" s="20"/>
      <c r="G16" s="20"/>
      <c r="H16" s="20"/>
      <c r="I16" s="20"/>
      <c r="J16" s="20"/>
      <c r="L16" s="20"/>
      <c r="M16" s="20"/>
      <c r="N16" s="20"/>
      <c r="O16" s="20"/>
      <c r="Q16" s="20"/>
      <c r="R16" s="20"/>
      <c r="S16" s="20"/>
      <c r="T16" s="20"/>
    </row>
    <row r="18" spans="2:20" x14ac:dyDescent="0.25">
      <c r="B18" s="20"/>
      <c r="C18" s="20"/>
      <c r="D18" s="20"/>
      <c r="E18" s="20"/>
      <c r="G18" s="20"/>
      <c r="H18" s="20"/>
      <c r="I18" s="20"/>
      <c r="J18" s="20"/>
      <c r="L18" s="20"/>
      <c r="M18" s="20"/>
      <c r="N18" s="20"/>
      <c r="O18" s="20"/>
      <c r="Q18" s="20"/>
      <c r="R18" s="20"/>
      <c r="S18" s="20"/>
      <c r="T18" s="20"/>
    </row>
    <row r="19" spans="2:20" ht="15" customHeight="1" x14ac:dyDescent="0.25">
      <c r="B19" s="20"/>
      <c r="D19" s="42" t="s">
        <v>45</v>
      </c>
      <c r="E19" s="20"/>
      <c r="G19" s="20"/>
      <c r="I19" s="42" t="s">
        <v>45</v>
      </c>
      <c r="J19" s="20"/>
      <c r="L19" s="20"/>
      <c r="N19" s="42" t="s">
        <v>45</v>
      </c>
      <c r="O19" s="20"/>
      <c r="Q19" s="20"/>
      <c r="S19" s="42" t="s">
        <v>45</v>
      </c>
      <c r="T19" s="20"/>
    </row>
    <row r="20" spans="2:20" ht="15" customHeight="1" x14ac:dyDescent="0.25">
      <c r="B20" s="20"/>
      <c r="D20" s="42"/>
      <c r="E20" s="20"/>
      <c r="G20" s="20"/>
      <c r="I20" s="42"/>
      <c r="J20" s="20"/>
      <c r="L20" s="20"/>
      <c r="N20" s="42"/>
      <c r="O20" s="20"/>
      <c r="Q20" s="20"/>
      <c r="S20" s="42"/>
      <c r="T20" s="20"/>
    </row>
    <row r="21" spans="2:20" ht="15" customHeight="1" x14ac:dyDescent="0.25">
      <c r="B21" s="20"/>
      <c r="D21" s="42"/>
      <c r="E21" s="20"/>
      <c r="G21" s="20"/>
      <c r="I21" s="42"/>
      <c r="J21" s="20"/>
      <c r="L21" s="20"/>
      <c r="N21" s="42"/>
      <c r="O21" s="20"/>
      <c r="Q21" s="20"/>
      <c r="S21" s="42"/>
      <c r="T21" s="20"/>
    </row>
    <row r="22" spans="2:20" x14ac:dyDescent="0.25">
      <c r="B22" s="20"/>
      <c r="C22" t="s">
        <v>37</v>
      </c>
      <c r="D22">
        <v>5</v>
      </c>
      <c r="E22" s="20"/>
      <c r="G22" s="20"/>
      <c r="H22" t="s">
        <v>37</v>
      </c>
      <c r="I22">
        <v>6</v>
      </c>
      <c r="J22" s="20"/>
      <c r="L22" s="20"/>
      <c r="M22" t="s">
        <v>37</v>
      </c>
      <c r="N22">
        <v>7</v>
      </c>
      <c r="O22" s="20"/>
      <c r="Q22" s="20"/>
      <c r="R22" t="s">
        <v>37</v>
      </c>
      <c r="S22">
        <v>8</v>
      </c>
      <c r="T22" s="20"/>
    </row>
    <row r="23" spans="2:20" x14ac:dyDescent="0.25">
      <c r="B23" s="20"/>
      <c r="C23" t="s">
        <v>38</v>
      </c>
      <c r="D23" s="27" t="str">
        <f>IF(ISBLANK(D22),"",IF(ISERROR(VLOOKUP(D22,planilladenotas,2,FALSE)),"NO EXISTE",VLOOKUP(D22,planilladenotas,2,FALSE)))</f>
        <v>CLAUDIA MONTES</v>
      </c>
      <c r="E23" s="20"/>
      <c r="G23" s="20"/>
      <c r="H23" t="s">
        <v>38</v>
      </c>
      <c r="I23" s="27" t="str">
        <f>IF(ISBLANK(I22),"",IF(ISERROR(VLOOKUP(I22,planilladenotas,2,FALSE)),"NO EXISTE",VLOOKUP(I22,planilladenotas,2,FALSE)))</f>
        <v>DEISY BUSTAMANTE</v>
      </c>
      <c r="J23" s="20"/>
      <c r="L23" s="20"/>
      <c r="M23" t="s">
        <v>38</v>
      </c>
      <c r="N23" s="27" t="str">
        <f>IF(ISBLANK(N22),"",IF(ISERROR(VLOOKUP(N22,planilladenotas,2,FALSE)),"NO EXISTE",VLOOKUP(N22,planilladenotas,2,FALSE)))</f>
        <v>DEISY HERRERA</v>
      </c>
      <c r="O23" s="20"/>
      <c r="Q23" s="20"/>
      <c r="R23" t="s">
        <v>38</v>
      </c>
      <c r="S23" s="27" t="str">
        <f>IF(ISBLANK(S22),"",IF(ISERROR(VLOOKUP(S22,planilladenotas,2,FALSE)),"NO EXISTE",VLOOKUP(S22,planilladenotas,2,FALSE)))</f>
        <v>DIANA VALENCIA</v>
      </c>
      <c r="T23" s="20"/>
    </row>
    <row r="24" spans="2:20" x14ac:dyDescent="0.25">
      <c r="B24" s="20"/>
      <c r="C24" t="s">
        <v>39</v>
      </c>
      <c r="D24" s="29">
        <f>IF(ISERROR(VLOOKUP(D22,planilladenotas,11,FALSE)),"",VLOOKUP(D22,planilladenotas,11,FALSE))</f>
        <v>3.7875000000000001</v>
      </c>
      <c r="E24" s="20"/>
      <c r="G24" s="20"/>
      <c r="H24" t="s">
        <v>39</v>
      </c>
      <c r="I24" s="29">
        <f>IF(ISERROR(VLOOKUP(I22,planilladenotas,11,FALSE)),"",VLOOKUP(I22,planilladenotas,11,FALSE))</f>
        <v>3.375</v>
      </c>
      <c r="J24" s="20"/>
      <c r="L24" s="20"/>
      <c r="M24" t="s">
        <v>39</v>
      </c>
      <c r="N24" s="29">
        <f>IF(ISERROR(VLOOKUP(N22,planilladenotas,11,FALSE)),"",VLOOKUP(N22,planilladenotas,11,FALSE))</f>
        <v>4.375</v>
      </c>
      <c r="O24" s="20"/>
      <c r="Q24" s="20"/>
      <c r="R24" t="s">
        <v>39</v>
      </c>
      <c r="S24" s="29">
        <f>IF(ISERROR(VLOOKUP(S22,planilladenotas,11,FALSE)),"",VLOOKUP(S22,planilladenotas,11,FALSE))</f>
        <v>1.7875000000000001</v>
      </c>
      <c r="T24" s="20"/>
    </row>
    <row r="25" spans="2:20" x14ac:dyDescent="0.25">
      <c r="B25" s="20"/>
      <c r="C25" t="s">
        <v>40</v>
      </c>
      <c r="D25" s="29">
        <f>IF(ISERROR(VLOOKUP(D22,planilladenotas,13,FALSE)),"",VLOOKUP(D22,planilladenotas,13,FALSE))</f>
        <v>3.2</v>
      </c>
      <c r="E25" s="20"/>
      <c r="G25" s="20"/>
      <c r="H25" t="s">
        <v>40</v>
      </c>
      <c r="I25" s="29">
        <f>IF(ISERROR(VLOOKUP(I22,planilladenotas,13,FALSE)),"",VLOOKUP(I22,planilladenotas,13,FALSE))</f>
        <v>4.9000000000000004</v>
      </c>
      <c r="J25" s="20"/>
      <c r="L25" s="20"/>
      <c r="M25" t="s">
        <v>40</v>
      </c>
      <c r="N25" s="29">
        <f>IF(ISERROR(VLOOKUP(N22,planilladenotas,13,FALSE)),"",VLOOKUP(N22,planilladenotas,13,FALSE))</f>
        <v>2</v>
      </c>
      <c r="O25" s="20"/>
      <c r="Q25" s="20"/>
      <c r="R25" t="s">
        <v>40</v>
      </c>
      <c r="S25" s="29">
        <f>IF(ISERROR(VLOOKUP(S22,planilladenotas,13,FALSE)),"",VLOOKUP(S22,planilladenotas,13,FALSE))</f>
        <v>3</v>
      </c>
      <c r="T25" s="20"/>
    </row>
    <row r="26" spans="2:20" x14ac:dyDescent="0.25">
      <c r="B26" s="20"/>
      <c r="C26" t="s">
        <v>46</v>
      </c>
      <c r="D26" s="29">
        <f>IF(ISERROR(VLOOKUP(D22,planilladenotas,15,FALSE)),"",VLOOKUP(D22,planilladenotas,15,FALSE))</f>
        <v>5</v>
      </c>
      <c r="E26" s="20"/>
      <c r="G26" s="20"/>
      <c r="H26" t="s">
        <v>46</v>
      </c>
      <c r="I26" s="29">
        <f>IF(ISERROR(VLOOKUP(I22,planilladenotas,15,FALSE)),"",VLOOKUP(I22,planilladenotas,15,FALSE))</f>
        <v>4.3</v>
      </c>
      <c r="J26" s="20"/>
      <c r="L26" s="20"/>
      <c r="M26" t="s">
        <v>46</v>
      </c>
      <c r="N26" s="29">
        <f>IF(ISERROR(VLOOKUP(N22,planilladenotas,15,FALSE)),"",VLOOKUP(N22,planilladenotas,15,FALSE))</f>
        <v>5</v>
      </c>
      <c r="O26" s="20"/>
      <c r="Q26" s="20"/>
      <c r="R26" t="s">
        <v>46</v>
      </c>
      <c r="S26" s="29">
        <f>IF(ISERROR(VLOOKUP(S22,planilladenotas,15,FALSE)),"",VLOOKUP(S22,planilladenotas,15,FALSE))</f>
        <v>3.9</v>
      </c>
      <c r="T26" s="20"/>
    </row>
    <row r="27" spans="2:20" x14ac:dyDescent="0.25">
      <c r="B27" s="20"/>
      <c r="C27" t="s">
        <v>47</v>
      </c>
      <c r="D27" s="29">
        <f>IF(ISERROR(VLOOKUP(D22,planilladenotas,17,FALSE)),"",VLOOKUP(D22,planilladenotas,17,FALSE))</f>
        <v>4.5</v>
      </c>
      <c r="E27" s="20"/>
      <c r="G27" s="20"/>
      <c r="H27" t="s">
        <v>47</v>
      </c>
      <c r="I27" s="29">
        <f>IF(ISERROR(VLOOKUP(I22,planilladenotas,17,FALSE)),"",VLOOKUP(I22,planilladenotas,17,FALSE))</f>
        <v>4.5</v>
      </c>
      <c r="J27" s="20"/>
      <c r="L27" s="20"/>
      <c r="M27" t="s">
        <v>47</v>
      </c>
      <c r="N27" s="29">
        <f>IF(ISERROR(VLOOKUP(N22,planilladenotas,17,FALSE)),"",VLOOKUP(N22,planilladenotas,17,FALSE))</f>
        <v>3.9</v>
      </c>
      <c r="O27" s="20"/>
      <c r="Q27" s="20"/>
      <c r="R27" t="s">
        <v>47</v>
      </c>
      <c r="S27" s="29">
        <f>IF(ISERROR(VLOOKUP(S22,planilladenotas,17,FALSE)),"",VLOOKUP(S22,planilladenotas,17,FALSE))</f>
        <v>3</v>
      </c>
      <c r="T27" s="20"/>
    </row>
    <row r="28" spans="2:20" x14ac:dyDescent="0.25">
      <c r="B28" s="20"/>
      <c r="C28" t="s">
        <v>48</v>
      </c>
      <c r="D28" s="29">
        <f>IF(ISERROR(VLOOKUP(D22,planilladenotas,19,FALSE)),"",VLOOKUP(D22,planilladenotas,19,FALSE))</f>
        <v>5</v>
      </c>
      <c r="E28" s="20"/>
      <c r="G28" s="20"/>
      <c r="H28" t="s">
        <v>48</v>
      </c>
      <c r="I28" s="29">
        <f>IF(ISERROR(VLOOKUP(I22,planilladenotas,19,FALSE)),"",VLOOKUP(I22,planilladenotas,19,FALSE))</f>
        <v>5</v>
      </c>
      <c r="J28" s="20"/>
      <c r="L28" s="20"/>
      <c r="M28" t="s">
        <v>48</v>
      </c>
      <c r="N28" s="29">
        <f>IF(ISERROR(VLOOKUP(N22,planilladenotas,19,FALSE)),"",VLOOKUP(N22,planilladenotas,19,FALSE))</f>
        <v>2</v>
      </c>
      <c r="O28" s="20"/>
      <c r="Q28" s="20"/>
      <c r="R28" t="s">
        <v>48</v>
      </c>
      <c r="S28" s="29">
        <f>IF(ISERROR(VLOOKUP(S22,planilladenotas,19,FALSE)),"",VLOOKUP(S22,planilladenotas,19,FALSE))</f>
        <v>3.5</v>
      </c>
      <c r="T28" s="20"/>
    </row>
    <row r="29" spans="2:20" x14ac:dyDescent="0.25">
      <c r="B29" s="20"/>
      <c r="C29" t="s">
        <v>41</v>
      </c>
      <c r="D29" s="29">
        <f>IF(ISERROR(VLOOKUP(D22,planilladenotas,21,FALSE)),"",VLOOKUP(D22,planilladenotas,21,FALSE))</f>
        <v>3</v>
      </c>
      <c r="E29" s="20"/>
      <c r="G29" s="20"/>
      <c r="H29" t="s">
        <v>41</v>
      </c>
      <c r="I29" s="29">
        <f>IF(ISERROR(VLOOKUP(I22,planilladenotas,21,FALSE)),"",VLOOKUP(I22,planilladenotas,21,FALSE))</f>
        <v>3.5</v>
      </c>
      <c r="J29" s="20"/>
      <c r="L29" s="20"/>
      <c r="M29" t="s">
        <v>41</v>
      </c>
      <c r="N29" s="29">
        <f>IF(ISERROR(VLOOKUP(N22,planilladenotas,21,FALSE)),"",VLOOKUP(N22,planilladenotas,21,FALSE))</f>
        <v>4.5</v>
      </c>
      <c r="O29" s="20"/>
      <c r="Q29" s="20"/>
      <c r="R29" t="s">
        <v>41</v>
      </c>
      <c r="S29" s="29">
        <f>IF(ISERROR(VLOOKUP(S22,planilladenotas,21,FALSE)),"",VLOOKUP(S22,planilladenotas,21,FALSE))</f>
        <v>4.2</v>
      </c>
      <c r="T29" s="20"/>
    </row>
    <row r="30" spans="2:20" x14ac:dyDescent="0.25">
      <c r="B30" s="20"/>
      <c r="C30" t="s">
        <v>42</v>
      </c>
      <c r="D30" s="29">
        <f>IF(ISERROR(VLOOKUP(D22,planilladenotas,23,FALSE)),"",VLOOKUP(D22,planilladenotas,23,FALSE))</f>
        <v>4.0262500000000001</v>
      </c>
      <c r="E30" s="20"/>
      <c r="G30" s="20"/>
      <c r="H30" t="s">
        <v>42</v>
      </c>
      <c r="I30" s="29">
        <f>IF(ISERROR(VLOOKUP(I22,planilladenotas,23,FALSE)),"",VLOOKUP(I22,planilladenotas,23,FALSE))</f>
        <v>4.1524999999999999</v>
      </c>
      <c r="J30" s="20"/>
      <c r="L30" s="20"/>
      <c r="M30" t="s">
        <v>42</v>
      </c>
      <c r="N30" s="29">
        <f>IF(ISERROR(VLOOKUP(N22,planilladenotas,23,FALSE)),"",VLOOKUP(N22,planilladenotas,23,FALSE))</f>
        <v>3.7525000000000004</v>
      </c>
      <c r="O30" s="20"/>
      <c r="Q30" s="20"/>
      <c r="R30" t="s">
        <v>42</v>
      </c>
      <c r="S30" s="29">
        <f>IF(ISERROR(VLOOKUP(S22,planilladenotas,23,FALSE)),"",VLOOKUP(S22,planilladenotas,23,FALSE))</f>
        <v>2.9862500000000001</v>
      </c>
      <c r="T30" s="20"/>
    </row>
    <row r="31" spans="2:20" x14ac:dyDescent="0.25">
      <c r="B31" s="20"/>
      <c r="E31" s="20"/>
      <c r="G31" s="20"/>
      <c r="J31" s="20"/>
      <c r="L31" s="20"/>
      <c r="O31" s="20"/>
      <c r="Q31" s="20"/>
      <c r="T31" s="20"/>
    </row>
    <row r="32" spans="2:20" x14ac:dyDescent="0.25">
      <c r="B32" s="20"/>
      <c r="C32" s="20"/>
      <c r="D32" s="20"/>
      <c r="E32" s="20"/>
      <c r="G32" s="20"/>
      <c r="H32" s="20"/>
      <c r="I32" s="20"/>
      <c r="J32" s="20"/>
      <c r="L32" s="20"/>
      <c r="M32" s="20"/>
      <c r="N32" s="20"/>
      <c r="O32" s="20"/>
      <c r="Q32" s="20"/>
      <c r="R32" s="20"/>
      <c r="S32" s="20"/>
      <c r="T32" s="20"/>
    </row>
    <row r="34" spans="2:20" x14ac:dyDescent="0.25">
      <c r="B34" s="20"/>
      <c r="C34" s="20"/>
      <c r="D34" s="20"/>
      <c r="E34" s="20"/>
      <c r="G34" s="20"/>
      <c r="H34" s="20"/>
      <c r="I34" s="20"/>
      <c r="J34" s="20"/>
      <c r="L34" s="20"/>
      <c r="M34" s="20"/>
      <c r="N34" s="20"/>
      <c r="O34" s="20"/>
      <c r="Q34" s="20"/>
      <c r="R34" s="20"/>
      <c r="S34" s="20"/>
      <c r="T34" s="20"/>
    </row>
    <row r="35" spans="2:20" ht="15" customHeight="1" x14ac:dyDescent="0.25">
      <c r="B35" s="20"/>
      <c r="D35" s="42" t="s">
        <v>45</v>
      </c>
      <c r="E35" s="20"/>
      <c r="G35" s="20"/>
      <c r="I35" s="42" t="s">
        <v>45</v>
      </c>
      <c r="J35" s="20"/>
      <c r="L35" s="20"/>
      <c r="N35" s="42" t="s">
        <v>45</v>
      </c>
      <c r="O35" s="20"/>
      <c r="Q35" s="20"/>
      <c r="S35" s="42" t="s">
        <v>45</v>
      </c>
      <c r="T35" s="20"/>
    </row>
    <row r="36" spans="2:20" ht="15" customHeight="1" x14ac:dyDescent="0.25">
      <c r="B36" s="20"/>
      <c r="D36" s="42"/>
      <c r="E36" s="20"/>
      <c r="G36" s="20"/>
      <c r="I36" s="42"/>
      <c r="J36" s="20"/>
      <c r="L36" s="20"/>
      <c r="N36" s="42"/>
      <c r="O36" s="20"/>
      <c r="Q36" s="20"/>
      <c r="S36" s="42"/>
      <c r="T36" s="20"/>
    </row>
    <row r="37" spans="2:20" ht="15" customHeight="1" x14ac:dyDescent="0.25">
      <c r="B37" s="20"/>
      <c r="D37" s="42"/>
      <c r="E37" s="20"/>
      <c r="G37" s="20"/>
      <c r="I37" s="42"/>
      <c r="J37" s="20"/>
      <c r="L37" s="20"/>
      <c r="N37" s="42"/>
      <c r="O37" s="20"/>
      <c r="Q37" s="20"/>
      <c r="S37" s="42"/>
      <c r="T37" s="20"/>
    </row>
    <row r="38" spans="2:20" x14ac:dyDescent="0.25">
      <c r="B38" s="20"/>
      <c r="C38" t="s">
        <v>37</v>
      </c>
      <c r="D38">
        <v>9</v>
      </c>
      <c r="E38" s="20"/>
      <c r="G38" s="20"/>
      <c r="H38" t="s">
        <v>37</v>
      </c>
      <c r="I38">
        <v>10</v>
      </c>
      <c r="J38" s="20"/>
      <c r="L38" s="20"/>
      <c r="M38" t="s">
        <v>37</v>
      </c>
      <c r="N38">
        <v>11</v>
      </c>
      <c r="O38" s="20"/>
      <c r="Q38" s="20"/>
      <c r="R38" t="s">
        <v>37</v>
      </c>
      <c r="S38">
        <v>12</v>
      </c>
      <c r="T38" s="20"/>
    </row>
    <row r="39" spans="2:20" x14ac:dyDescent="0.25">
      <c r="B39" s="20"/>
      <c r="C39" t="s">
        <v>38</v>
      </c>
      <c r="D39" s="27" t="str">
        <f>IF(ISBLANK(D38),"",IF(ISERROR(VLOOKUP(D38,planilladenotas,2,FALSE)),"NO EXISTE",VLOOKUP(D38,planilladenotas,2,FALSE)))</f>
        <v>DIEGO GONZALEZ</v>
      </c>
      <c r="E39" s="20"/>
      <c r="G39" s="20"/>
      <c r="H39" t="s">
        <v>38</v>
      </c>
      <c r="I39" s="27" t="str">
        <f>IF(ISBLANK(I38),"",IF(ISERROR(VLOOKUP(I38,planilladenotas,2,FALSE)),"NO EXISTE",VLOOKUP(I38,planilladenotas,2,FALSE)))</f>
        <v>ELEANY TRUJILLO</v>
      </c>
      <c r="J39" s="20"/>
      <c r="L39" s="20"/>
      <c r="M39" t="s">
        <v>38</v>
      </c>
      <c r="N39" s="27" t="str">
        <f>IF(ISBLANK(N38),"",IF(ISERROR(VLOOKUP(N38,planilladenotas,2,FALSE)),"NO EXISTE",VLOOKUP(N38,planilladenotas,2,FALSE)))</f>
        <v>FREDY MONTES</v>
      </c>
      <c r="O39" s="20"/>
      <c r="Q39" s="20"/>
      <c r="R39" t="s">
        <v>38</v>
      </c>
      <c r="S39" s="27" t="str">
        <f>IF(ISBLANK(S38),"",IF(ISERROR(VLOOKUP(S38,planilladenotas,2,FALSE)),"NO EXISTE",VLOOKUP(S38,planilladenotas,2,FALSE)))</f>
        <v>JHON TOBON</v>
      </c>
      <c r="T39" s="20"/>
    </row>
    <row r="40" spans="2:20" x14ac:dyDescent="0.25">
      <c r="B40" s="20"/>
      <c r="C40" t="s">
        <v>39</v>
      </c>
      <c r="D40" s="29">
        <f>IF(ISERROR(VLOOKUP(D38,planilladenotas,11,FALSE)),"",VLOOKUP(D38,planilladenotas,11,FALSE))</f>
        <v>2.9750000000000001</v>
      </c>
      <c r="E40" s="20"/>
      <c r="G40" s="20"/>
      <c r="H40" t="s">
        <v>39</v>
      </c>
      <c r="I40" s="29">
        <f>IF(ISERROR(VLOOKUP(I38,planilladenotas,11,FALSE)),"",VLOOKUP(I38,planilladenotas,11,FALSE))</f>
        <v>4.375</v>
      </c>
      <c r="J40" s="20"/>
      <c r="L40" s="20"/>
      <c r="M40" t="s">
        <v>39</v>
      </c>
      <c r="N40" s="29">
        <f>IF(ISERROR(VLOOKUP(N38,planilladenotas,11,FALSE)),"",VLOOKUP(N38,planilladenotas,11,FALSE))</f>
        <v>4.0125000000000002</v>
      </c>
      <c r="O40" s="20"/>
      <c r="Q40" s="20"/>
      <c r="R40" t="s">
        <v>39</v>
      </c>
      <c r="S40" s="29">
        <f>IF(ISERROR(VLOOKUP(S38,planilladenotas,11,FALSE)),"",VLOOKUP(S38,planilladenotas,11,FALSE))</f>
        <v>3.55</v>
      </c>
      <c r="T40" s="20"/>
    </row>
    <row r="41" spans="2:20" x14ac:dyDescent="0.25">
      <c r="B41" s="20"/>
      <c r="C41" t="s">
        <v>40</v>
      </c>
      <c r="D41" s="29">
        <f>IF(ISERROR(VLOOKUP(D38,planilladenotas,13,FALSE)),"",VLOOKUP(D38,planilladenotas,13,FALSE))</f>
        <v>2.5</v>
      </c>
      <c r="E41" s="20"/>
      <c r="G41" s="20"/>
      <c r="H41" t="s">
        <v>40</v>
      </c>
      <c r="I41" s="29">
        <f>IF(ISERROR(VLOOKUP(I38,planilladenotas,13,FALSE)),"",VLOOKUP(I38,planilladenotas,13,FALSE))</f>
        <v>3.8</v>
      </c>
      <c r="J41" s="20"/>
      <c r="L41" s="20"/>
      <c r="M41" t="s">
        <v>40</v>
      </c>
      <c r="N41" s="29">
        <f>IF(ISERROR(VLOOKUP(N38,planilladenotas,13,FALSE)),"",VLOOKUP(N38,planilladenotas,13,FALSE))</f>
        <v>4.5</v>
      </c>
      <c r="O41" s="20"/>
      <c r="Q41" s="20"/>
      <c r="R41" t="s">
        <v>40</v>
      </c>
      <c r="S41" s="29">
        <f>IF(ISERROR(VLOOKUP(S38,planilladenotas,13,FALSE)),"",VLOOKUP(S38,planilladenotas,13,FALSE))</f>
        <v>4.5</v>
      </c>
      <c r="T41" s="20"/>
    </row>
    <row r="42" spans="2:20" x14ac:dyDescent="0.25">
      <c r="B42" s="20"/>
      <c r="C42" t="s">
        <v>46</v>
      </c>
      <c r="D42" s="29">
        <f>IF(ISERROR(VLOOKUP(D38,planilladenotas,15,FALSE)),"",VLOOKUP(D38,planilladenotas,15,FALSE))</f>
        <v>1.3</v>
      </c>
      <c r="E42" s="20"/>
      <c r="G42" s="20"/>
      <c r="H42" t="s">
        <v>46</v>
      </c>
      <c r="I42" s="29">
        <f>IF(ISERROR(VLOOKUP(I38,planilladenotas,15,FALSE)),"",VLOOKUP(I38,planilladenotas,15,FALSE))</f>
        <v>5</v>
      </c>
      <c r="J42" s="20"/>
      <c r="L42" s="20"/>
      <c r="M42" t="s">
        <v>46</v>
      </c>
      <c r="N42" s="29">
        <f>IF(ISERROR(VLOOKUP(N38,planilladenotas,15,FALSE)),"",VLOOKUP(N38,planilladenotas,15,FALSE))</f>
        <v>5</v>
      </c>
      <c r="O42" s="20"/>
      <c r="Q42" s="20"/>
      <c r="R42" t="s">
        <v>46</v>
      </c>
      <c r="S42" s="29">
        <f>IF(ISERROR(VLOOKUP(S38,planilladenotas,15,FALSE)),"",VLOOKUP(S38,planilladenotas,15,FALSE))</f>
        <v>4</v>
      </c>
      <c r="T42" s="20"/>
    </row>
    <row r="43" spans="2:20" x14ac:dyDescent="0.25">
      <c r="B43" s="20"/>
      <c r="C43" t="s">
        <v>47</v>
      </c>
      <c r="D43" s="29">
        <f>IF(ISERROR(VLOOKUP(D38,planilladenotas,17,FALSE)),"",VLOOKUP(D38,planilladenotas,17,FALSE))</f>
        <v>3.1</v>
      </c>
      <c r="E43" s="20"/>
      <c r="G43" s="20"/>
      <c r="H43" t="s">
        <v>47</v>
      </c>
      <c r="I43" s="29">
        <f>IF(ISERROR(VLOOKUP(I38,planilladenotas,17,FALSE)),"",VLOOKUP(I38,planilladenotas,17,FALSE))</f>
        <v>5</v>
      </c>
      <c r="J43" s="20"/>
      <c r="L43" s="20"/>
      <c r="M43" t="s">
        <v>47</v>
      </c>
      <c r="N43" s="29">
        <f>IF(ISERROR(VLOOKUP(N38,planilladenotas,17,FALSE)),"",VLOOKUP(N38,planilladenotas,17,FALSE))</f>
        <v>4.3</v>
      </c>
      <c r="O43" s="20"/>
      <c r="Q43" s="20"/>
      <c r="R43" t="s">
        <v>47</v>
      </c>
      <c r="S43" s="29">
        <f>IF(ISERROR(VLOOKUP(S38,planilladenotas,17,FALSE)),"",VLOOKUP(S38,planilladenotas,17,FALSE))</f>
        <v>3.5</v>
      </c>
      <c r="T43" s="20"/>
    </row>
    <row r="44" spans="2:20" x14ac:dyDescent="0.25">
      <c r="B44" s="20"/>
      <c r="C44" t="s">
        <v>48</v>
      </c>
      <c r="D44" s="29">
        <f>IF(ISERROR(VLOOKUP(D38,planilladenotas,19,FALSE)),"",VLOOKUP(D38,planilladenotas,19,FALSE))</f>
        <v>2.2999999999999998</v>
      </c>
      <c r="E44" s="20"/>
      <c r="G44" s="20"/>
      <c r="H44" t="s">
        <v>48</v>
      </c>
      <c r="I44" s="29">
        <f>IF(ISERROR(VLOOKUP(I38,planilladenotas,19,FALSE)),"",VLOOKUP(I38,planilladenotas,19,FALSE))</f>
        <v>4.8</v>
      </c>
      <c r="J44" s="20"/>
      <c r="L44" s="20"/>
      <c r="M44" t="s">
        <v>48</v>
      </c>
      <c r="N44" s="29">
        <f>IF(ISERROR(VLOOKUP(N38,planilladenotas,19,FALSE)),"",VLOOKUP(N38,planilladenotas,19,FALSE))</f>
        <v>4.5999999999999996</v>
      </c>
      <c r="O44" s="20"/>
      <c r="Q44" s="20"/>
      <c r="R44" t="s">
        <v>48</v>
      </c>
      <c r="S44" s="29">
        <f>IF(ISERROR(VLOOKUP(S38,planilladenotas,19,FALSE)),"",VLOOKUP(S38,planilladenotas,19,FALSE))</f>
        <v>4.8</v>
      </c>
      <c r="T44" s="20"/>
    </row>
    <row r="45" spans="2:20" x14ac:dyDescent="0.25">
      <c r="B45" s="20"/>
      <c r="C45" t="s">
        <v>41</v>
      </c>
      <c r="D45" s="29">
        <f>IF(ISERROR(VLOOKUP(D38,planilladenotas,21,FALSE)),"",VLOOKUP(D38,planilladenotas,21,FALSE))</f>
        <v>2.2000000000000002</v>
      </c>
      <c r="E45" s="20"/>
      <c r="G45" s="20"/>
      <c r="H45" t="s">
        <v>41</v>
      </c>
      <c r="I45" s="29">
        <f>IF(ISERROR(VLOOKUP(I38,planilladenotas,21,FALSE)),"",VLOOKUP(I38,planilladenotas,21,FALSE))</f>
        <v>4.5</v>
      </c>
      <c r="J45" s="20"/>
      <c r="L45" s="20"/>
      <c r="M45" t="s">
        <v>41</v>
      </c>
      <c r="N45" s="29">
        <f>IF(ISERROR(VLOOKUP(N38,planilladenotas,21,FALSE)),"",VLOOKUP(N38,planilladenotas,21,FALSE))</f>
        <v>3</v>
      </c>
      <c r="O45" s="20"/>
      <c r="Q45" s="20"/>
      <c r="R45" t="s">
        <v>41</v>
      </c>
      <c r="S45" s="29">
        <f>IF(ISERROR(VLOOKUP(S38,planilladenotas,21,FALSE)),"",VLOOKUP(S38,planilladenotas,21,FALSE))</f>
        <v>4.3</v>
      </c>
      <c r="T45" s="20"/>
    </row>
    <row r="46" spans="2:20" x14ac:dyDescent="0.25">
      <c r="B46" s="20"/>
      <c r="C46" t="s">
        <v>42</v>
      </c>
      <c r="D46" s="29">
        <f>IF(ISERROR(VLOOKUP(D38,planilladenotas,23,FALSE)),"",VLOOKUP(D38,planilladenotas,23,FALSE))</f>
        <v>2.4125000000000001</v>
      </c>
      <c r="E46" s="20"/>
      <c r="G46" s="20"/>
      <c r="H46" t="s">
        <v>42</v>
      </c>
      <c r="I46" s="29">
        <f>IF(ISERROR(VLOOKUP(I38,planilladenotas,23,FALSE)),"",VLOOKUP(I38,planilladenotas,23,FALSE))</f>
        <v>4.5025000000000004</v>
      </c>
      <c r="J46" s="20"/>
      <c r="L46" s="20"/>
      <c r="M46" t="s">
        <v>42</v>
      </c>
      <c r="N46" s="29">
        <f>IF(ISERROR(VLOOKUP(N38,planilladenotas,23,FALSE)),"",VLOOKUP(N38,planilladenotas,23,FALSE))</f>
        <v>4.2937500000000002</v>
      </c>
      <c r="O46" s="20"/>
      <c r="Q46" s="20"/>
      <c r="R46" t="s">
        <v>42</v>
      </c>
      <c r="S46" s="29">
        <f>IF(ISERROR(VLOOKUP(S38,planilladenotas,23,FALSE)),"",VLOOKUP(S38,planilladenotas,23,FALSE))</f>
        <v>4.0249999999999995</v>
      </c>
      <c r="T46" s="20"/>
    </row>
    <row r="47" spans="2:20" x14ac:dyDescent="0.25">
      <c r="B47" s="20"/>
      <c r="E47" s="20"/>
      <c r="G47" s="20"/>
      <c r="J47" s="20"/>
      <c r="L47" s="20"/>
      <c r="O47" s="20"/>
      <c r="Q47" s="20"/>
      <c r="T47" s="20"/>
    </row>
    <row r="48" spans="2:20" x14ac:dyDescent="0.25">
      <c r="B48" s="20"/>
      <c r="C48" s="20"/>
      <c r="D48" s="20"/>
      <c r="E48" s="20"/>
      <c r="G48" s="20"/>
      <c r="H48" s="20"/>
      <c r="I48" s="20"/>
      <c r="J48" s="20"/>
      <c r="L48" s="20"/>
      <c r="M48" s="20"/>
      <c r="N48" s="20"/>
      <c r="O48" s="20"/>
      <c r="Q48" s="20"/>
      <c r="R48" s="20"/>
      <c r="S48" s="20"/>
      <c r="T48" s="20"/>
    </row>
    <row r="50" spans="2:20" x14ac:dyDescent="0.25">
      <c r="B50" s="20"/>
      <c r="C50" s="20"/>
      <c r="D50" s="20"/>
      <c r="E50" s="20"/>
      <c r="G50" s="20"/>
      <c r="H50" s="20"/>
      <c r="I50" s="20"/>
      <c r="J50" s="20"/>
      <c r="L50" s="20"/>
      <c r="M50" s="20"/>
      <c r="N50" s="20"/>
      <c r="O50" s="20"/>
      <c r="Q50" s="20"/>
      <c r="R50" s="20"/>
      <c r="S50" s="20"/>
      <c r="T50" s="20"/>
    </row>
    <row r="51" spans="2:20" ht="15" customHeight="1" x14ac:dyDescent="0.25">
      <c r="B51" s="20"/>
      <c r="D51" s="42" t="s">
        <v>45</v>
      </c>
      <c r="E51" s="20"/>
      <c r="G51" s="20"/>
      <c r="I51" s="42" t="s">
        <v>45</v>
      </c>
      <c r="J51" s="20"/>
      <c r="L51" s="20"/>
      <c r="N51" s="42" t="s">
        <v>45</v>
      </c>
      <c r="O51" s="20"/>
      <c r="Q51" s="20"/>
      <c r="S51" s="42" t="s">
        <v>45</v>
      </c>
      <c r="T51" s="20"/>
    </row>
    <row r="52" spans="2:20" ht="15" customHeight="1" x14ac:dyDescent="0.25">
      <c r="B52" s="20"/>
      <c r="D52" s="42"/>
      <c r="E52" s="20"/>
      <c r="G52" s="20"/>
      <c r="I52" s="42"/>
      <c r="J52" s="20"/>
      <c r="L52" s="20"/>
      <c r="N52" s="42"/>
      <c r="O52" s="20"/>
      <c r="Q52" s="20"/>
      <c r="S52" s="42"/>
      <c r="T52" s="20"/>
    </row>
    <row r="53" spans="2:20" ht="15" customHeight="1" x14ac:dyDescent="0.25">
      <c r="B53" s="20"/>
      <c r="D53" s="42"/>
      <c r="E53" s="20"/>
      <c r="G53" s="20"/>
      <c r="I53" s="42"/>
      <c r="J53" s="20"/>
      <c r="L53" s="20"/>
      <c r="N53" s="42"/>
      <c r="O53" s="20"/>
      <c r="Q53" s="20"/>
      <c r="S53" s="42"/>
      <c r="T53" s="20"/>
    </row>
    <row r="54" spans="2:20" x14ac:dyDescent="0.25">
      <c r="B54" s="20"/>
      <c r="C54" t="s">
        <v>37</v>
      </c>
      <c r="D54">
        <v>13</v>
      </c>
      <c r="E54" s="20"/>
      <c r="G54" s="20"/>
      <c r="H54" t="s">
        <v>37</v>
      </c>
      <c r="I54">
        <v>14</v>
      </c>
      <c r="J54" s="20"/>
      <c r="L54" s="20"/>
      <c r="M54" t="s">
        <v>37</v>
      </c>
      <c r="N54">
        <v>15</v>
      </c>
      <c r="O54" s="20"/>
      <c r="Q54" s="20"/>
      <c r="R54" t="s">
        <v>37</v>
      </c>
      <c r="S54">
        <v>16</v>
      </c>
      <c r="T54" s="20"/>
    </row>
    <row r="55" spans="2:20" x14ac:dyDescent="0.25">
      <c r="B55" s="20"/>
      <c r="C55" t="s">
        <v>38</v>
      </c>
      <c r="D55" s="27" t="str">
        <f>IF(ISBLANK(D54),"",IF(ISERROR(VLOOKUP(D54,planilladenotas,2,FALSE)),"NO EXISTE",VLOOKUP(D54,planilladenotas,2,FALSE)))</f>
        <v>JOSE CIFUENTES</v>
      </c>
      <c r="E55" s="20"/>
      <c r="G55" s="20"/>
      <c r="H55" t="s">
        <v>38</v>
      </c>
      <c r="I55" s="27" t="str">
        <f>IF(ISBLANK(I54),"",IF(ISERROR(VLOOKUP(I54,planilladenotas,2,FALSE)),"NO EXISTE",VLOOKUP(I54,planilladenotas,2,FALSE)))</f>
        <v>JOSE DAVID VERGARA</v>
      </c>
      <c r="J55" s="20"/>
      <c r="L55" s="20"/>
      <c r="M55" t="s">
        <v>38</v>
      </c>
      <c r="N55" s="27" t="str">
        <f>IF(ISBLANK(N54),"",IF(ISERROR(VLOOKUP(N54,planilladenotas,2,FALSE)),"NO EXISTE",VLOOKUP(N54,planilladenotas,2,FALSE)))</f>
        <v>LAURA GONZALEZ</v>
      </c>
      <c r="O55" s="20"/>
      <c r="Q55" s="20"/>
      <c r="R55" t="s">
        <v>38</v>
      </c>
      <c r="S55" s="27" t="str">
        <f>IF(ISBLANK(S54),"",IF(ISERROR(VLOOKUP(S54,planilladenotas,2,FALSE)),"NO EXISTE",VLOOKUP(S54,planilladenotas,2,FALSE)))</f>
        <v>LINA JARAMILLO</v>
      </c>
      <c r="T55" s="20"/>
    </row>
    <row r="56" spans="2:20" x14ac:dyDescent="0.25">
      <c r="B56" s="20"/>
      <c r="C56" t="s">
        <v>39</v>
      </c>
      <c r="D56" s="29">
        <f>IF(ISERROR(VLOOKUP(D54,planilladenotas,11,FALSE)),"",VLOOKUP(D54,planilladenotas,11,FALSE))</f>
        <v>4.3624999999999998</v>
      </c>
      <c r="E56" s="20"/>
      <c r="G56" s="20"/>
      <c r="H56" t="s">
        <v>39</v>
      </c>
      <c r="I56" s="29">
        <f>IF(ISERROR(VLOOKUP(I54,planilladenotas,11,FALSE)),"",VLOOKUP(I54,planilladenotas,11,FALSE))</f>
        <v>4.5</v>
      </c>
      <c r="J56" s="20"/>
      <c r="L56" s="20"/>
      <c r="M56" t="s">
        <v>39</v>
      </c>
      <c r="N56" s="29">
        <f>IF(ISERROR(VLOOKUP(N54,planilladenotas,11,FALSE)),"",VLOOKUP(N54,planilladenotas,11,FALSE))</f>
        <v>4.3624999999999998</v>
      </c>
      <c r="O56" s="20"/>
      <c r="Q56" s="20"/>
      <c r="R56" t="s">
        <v>39</v>
      </c>
      <c r="S56" s="29">
        <f>IF(ISERROR(VLOOKUP(S54,planilladenotas,11,FALSE)),"",VLOOKUP(S54,planilladenotas,11,FALSE))</f>
        <v>4.1124999999999998</v>
      </c>
      <c r="T56" s="20"/>
    </row>
    <row r="57" spans="2:20" x14ac:dyDescent="0.25">
      <c r="B57" s="20"/>
      <c r="C57" t="s">
        <v>40</v>
      </c>
      <c r="D57" s="29">
        <f>IF(ISERROR(VLOOKUP(D54,planilladenotas,13,FALSE)),"",VLOOKUP(D54,planilladenotas,13,FALSE))</f>
        <v>4.5</v>
      </c>
      <c r="E57" s="20"/>
      <c r="G57" s="20"/>
      <c r="H57" t="s">
        <v>40</v>
      </c>
      <c r="I57" s="29">
        <f>IF(ISERROR(VLOOKUP(I54,planilladenotas,13,FALSE)),"",VLOOKUP(I54,planilladenotas,13,FALSE))</f>
        <v>3.9</v>
      </c>
      <c r="J57" s="20"/>
      <c r="L57" s="20"/>
      <c r="M57" t="s">
        <v>40</v>
      </c>
      <c r="N57" s="29">
        <f>IF(ISERROR(VLOOKUP(N54,planilladenotas,13,FALSE)),"",VLOOKUP(N54,planilladenotas,13,FALSE))</f>
        <v>0</v>
      </c>
      <c r="O57" s="20"/>
      <c r="Q57" s="20"/>
      <c r="R57" t="s">
        <v>40</v>
      </c>
      <c r="S57" s="29">
        <f>IF(ISERROR(VLOOKUP(S54,planilladenotas,13,FALSE)),"",VLOOKUP(S54,planilladenotas,13,FALSE))</f>
        <v>4.8</v>
      </c>
      <c r="T57" s="20"/>
    </row>
    <row r="58" spans="2:20" x14ac:dyDescent="0.25">
      <c r="B58" s="20"/>
      <c r="C58" t="s">
        <v>46</v>
      </c>
      <c r="D58" s="29">
        <f>IF(ISERROR(VLOOKUP(D54,planilladenotas,15,FALSE)),"",VLOOKUP(D54,planilladenotas,15,FALSE))</f>
        <v>4</v>
      </c>
      <c r="E58" s="20"/>
      <c r="G58" s="20"/>
      <c r="H58" t="s">
        <v>46</v>
      </c>
      <c r="I58" s="29">
        <f>IF(ISERROR(VLOOKUP(I54,planilladenotas,15,FALSE)),"",VLOOKUP(I54,planilladenotas,15,FALSE))</f>
        <v>3.6</v>
      </c>
      <c r="J58" s="20"/>
      <c r="L58" s="20"/>
      <c r="M58" t="s">
        <v>46</v>
      </c>
      <c r="N58" s="29">
        <f>IF(ISERROR(VLOOKUP(N54,planilladenotas,15,FALSE)),"",VLOOKUP(N54,planilladenotas,15,FALSE))</f>
        <v>3.1</v>
      </c>
      <c r="O58" s="20"/>
      <c r="Q58" s="20"/>
      <c r="R58" t="s">
        <v>46</v>
      </c>
      <c r="S58" s="29">
        <f>IF(ISERROR(VLOOKUP(S54,planilladenotas,15,FALSE)),"",VLOOKUP(S54,planilladenotas,15,FALSE))</f>
        <v>3.7</v>
      </c>
      <c r="T58" s="20"/>
    </row>
    <row r="59" spans="2:20" x14ac:dyDescent="0.25">
      <c r="B59" s="20"/>
      <c r="C59" t="s">
        <v>47</v>
      </c>
      <c r="D59" s="29">
        <f>IF(ISERROR(VLOOKUP(D54,planilladenotas,17,FALSE)),"",VLOOKUP(D54,planilladenotas,17,FALSE))</f>
        <v>4.0999999999999996</v>
      </c>
      <c r="E59" s="20"/>
      <c r="G59" s="20"/>
      <c r="H59" t="s">
        <v>47</v>
      </c>
      <c r="I59" s="29">
        <f>IF(ISERROR(VLOOKUP(I54,planilladenotas,17,FALSE)),"",VLOOKUP(I54,planilladenotas,17,FALSE))</f>
        <v>3.8</v>
      </c>
      <c r="J59" s="20"/>
      <c r="L59" s="20"/>
      <c r="M59" t="s">
        <v>47</v>
      </c>
      <c r="N59" s="29">
        <f>IF(ISERROR(VLOOKUP(N54,planilladenotas,17,FALSE)),"",VLOOKUP(N54,planilladenotas,17,FALSE))</f>
        <v>4</v>
      </c>
      <c r="O59" s="20"/>
      <c r="Q59" s="20"/>
      <c r="R59" t="s">
        <v>47</v>
      </c>
      <c r="S59" s="29">
        <f>IF(ISERROR(VLOOKUP(S54,planilladenotas,17,FALSE)),"",VLOOKUP(S54,planilladenotas,17,FALSE))</f>
        <v>3.9</v>
      </c>
      <c r="T59" s="20"/>
    </row>
    <row r="60" spans="2:20" x14ac:dyDescent="0.25">
      <c r="B60" s="20"/>
      <c r="C60" t="s">
        <v>48</v>
      </c>
      <c r="D60" s="29">
        <f>IF(ISERROR(VLOOKUP(D54,planilladenotas,19,FALSE)),"",VLOOKUP(D54,planilladenotas,19,FALSE))</f>
        <v>3.1</v>
      </c>
      <c r="E60" s="20"/>
      <c r="G60" s="20"/>
      <c r="H60" t="s">
        <v>48</v>
      </c>
      <c r="I60" s="29">
        <f>IF(ISERROR(VLOOKUP(I54,planilladenotas,19,FALSE)),"",VLOOKUP(I54,planilladenotas,19,FALSE))</f>
        <v>5</v>
      </c>
      <c r="J60" s="20"/>
      <c r="L60" s="20"/>
      <c r="M60" t="s">
        <v>48</v>
      </c>
      <c r="N60" s="29">
        <f>IF(ISERROR(VLOOKUP(N54,planilladenotas,19,FALSE)),"",VLOOKUP(N54,planilladenotas,19,FALSE))</f>
        <v>4.3</v>
      </c>
      <c r="O60" s="20"/>
      <c r="Q60" s="20"/>
      <c r="R60" t="s">
        <v>48</v>
      </c>
      <c r="S60" s="29">
        <f>IF(ISERROR(VLOOKUP(S54,planilladenotas,19,FALSE)),"",VLOOKUP(S54,planilladenotas,19,FALSE))</f>
        <v>3.5</v>
      </c>
      <c r="T60" s="20"/>
    </row>
    <row r="61" spans="2:20" x14ac:dyDescent="0.25">
      <c r="B61" s="20"/>
      <c r="C61" t="s">
        <v>41</v>
      </c>
      <c r="D61" s="29">
        <f>IF(ISERROR(VLOOKUP(D54,planilladenotas,21,FALSE)),"",VLOOKUP(D54,planilladenotas,21,FALSE))</f>
        <v>4.5</v>
      </c>
      <c r="E61" s="20"/>
      <c r="G61" s="20"/>
      <c r="H61" t="s">
        <v>41</v>
      </c>
      <c r="I61" s="29">
        <f>IF(ISERROR(VLOOKUP(I54,planilladenotas,21,FALSE)),"",VLOOKUP(I54,planilladenotas,21,FALSE))</f>
        <v>3</v>
      </c>
      <c r="J61" s="20"/>
      <c r="L61" s="20"/>
      <c r="M61" t="s">
        <v>41</v>
      </c>
      <c r="N61" s="29">
        <f>IF(ISERROR(VLOOKUP(N54,planilladenotas,21,FALSE)),"",VLOOKUP(N54,planilladenotas,21,FALSE))</f>
        <v>4</v>
      </c>
      <c r="O61" s="20"/>
      <c r="Q61" s="20"/>
      <c r="R61" t="s">
        <v>41</v>
      </c>
      <c r="S61" s="29">
        <f>IF(ISERROR(VLOOKUP(S54,planilladenotas,21,FALSE)),"",VLOOKUP(S54,planilladenotas,21,FALSE))</f>
        <v>3.5</v>
      </c>
      <c r="T61" s="20"/>
    </row>
    <row r="62" spans="2:20" x14ac:dyDescent="0.25">
      <c r="B62" s="20"/>
      <c r="C62" t="s">
        <v>42</v>
      </c>
      <c r="D62" s="29">
        <f>IF(ISERROR(VLOOKUP(D54,planilladenotas,23,FALSE)),"",VLOOKUP(D54,planilladenotas,23,FALSE))</f>
        <v>4.17875</v>
      </c>
      <c r="E62" s="20"/>
      <c r="G62" s="20"/>
      <c r="H62" t="s">
        <v>42</v>
      </c>
      <c r="I62" s="29">
        <f>IF(ISERROR(VLOOKUP(I54,planilladenotas,23,FALSE)),"",VLOOKUP(I54,planilladenotas,23,FALSE))</f>
        <v>4.03</v>
      </c>
      <c r="J62" s="20"/>
      <c r="L62" s="20"/>
      <c r="M62" t="s">
        <v>42</v>
      </c>
      <c r="N62" s="29">
        <f>IF(ISERROR(VLOOKUP(N54,planilladenotas,23,FALSE)),"",VLOOKUP(N54,planilladenotas,23,FALSE))</f>
        <v>3.1587499999999999</v>
      </c>
      <c r="O62" s="20"/>
      <c r="Q62" s="20"/>
      <c r="R62" t="s">
        <v>42</v>
      </c>
      <c r="S62" s="29">
        <f>IF(ISERROR(VLOOKUP(S54,planilladenotas,23,FALSE)),"",VLOOKUP(S54,planilladenotas,23,FALSE))</f>
        <v>4.0237499999999997</v>
      </c>
      <c r="T62" s="20"/>
    </row>
    <row r="63" spans="2:20" x14ac:dyDescent="0.25">
      <c r="B63" s="20"/>
      <c r="E63" s="20"/>
      <c r="G63" s="20"/>
      <c r="J63" s="20"/>
      <c r="L63" s="20"/>
      <c r="O63" s="20"/>
      <c r="Q63" s="20"/>
      <c r="T63" s="20"/>
    </row>
    <row r="64" spans="2:20" x14ac:dyDescent="0.25">
      <c r="B64" s="20"/>
      <c r="C64" s="20"/>
      <c r="D64" s="20"/>
      <c r="E64" s="20"/>
      <c r="G64" s="20"/>
      <c r="H64" s="20"/>
      <c r="I64" s="20"/>
      <c r="J64" s="20"/>
      <c r="L64" s="20"/>
      <c r="M64" s="20"/>
      <c r="N64" s="20"/>
      <c r="O64" s="20"/>
      <c r="Q64" s="20"/>
      <c r="R64" s="20"/>
      <c r="S64" s="20"/>
      <c r="T64" s="20"/>
    </row>
    <row r="66" spans="2:20" x14ac:dyDescent="0.25">
      <c r="B66" s="20"/>
      <c r="C66" s="20"/>
      <c r="D66" s="20"/>
      <c r="E66" s="20"/>
      <c r="G66" s="20"/>
      <c r="H66" s="20"/>
      <c r="I66" s="20"/>
      <c r="J66" s="20"/>
      <c r="L66" s="20"/>
      <c r="M66" s="20"/>
      <c r="N66" s="20"/>
      <c r="O66" s="20"/>
      <c r="Q66" s="20"/>
      <c r="R66" s="20"/>
      <c r="S66" s="20"/>
      <c r="T66" s="20"/>
    </row>
    <row r="67" spans="2:20" ht="15" customHeight="1" x14ac:dyDescent="0.25">
      <c r="B67" s="20"/>
      <c r="D67" s="42" t="s">
        <v>45</v>
      </c>
      <c r="E67" s="20"/>
      <c r="G67" s="20"/>
      <c r="I67" s="42" t="s">
        <v>45</v>
      </c>
      <c r="J67" s="20"/>
      <c r="L67" s="20"/>
      <c r="N67" s="42" t="s">
        <v>45</v>
      </c>
      <c r="O67" s="20"/>
      <c r="Q67" s="20"/>
      <c r="S67" s="42" t="s">
        <v>45</v>
      </c>
      <c r="T67" s="20"/>
    </row>
    <row r="68" spans="2:20" ht="15" customHeight="1" x14ac:dyDescent="0.25">
      <c r="B68" s="20"/>
      <c r="D68" s="42"/>
      <c r="E68" s="20"/>
      <c r="G68" s="20"/>
      <c r="I68" s="42"/>
      <c r="J68" s="20"/>
      <c r="L68" s="20"/>
      <c r="N68" s="42"/>
      <c r="O68" s="20"/>
      <c r="Q68" s="20"/>
      <c r="S68" s="42"/>
      <c r="T68" s="20"/>
    </row>
    <row r="69" spans="2:20" ht="15" customHeight="1" x14ac:dyDescent="0.25">
      <c r="B69" s="20"/>
      <c r="D69" s="42"/>
      <c r="E69" s="20"/>
      <c r="G69" s="20"/>
      <c r="I69" s="42"/>
      <c r="J69" s="20"/>
      <c r="L69" s="20"/>
      <c r="N69" s="42"/>
      <c r="O69" s="20"/>
      <c r="Q69" s="20"/>
      <c r="S69" s="42"/>
      <c r="T69" s="20"/>
    </row>
    <row r="70" spans="2:20" x14ac:dyDescent="0.25">
      <c r="B70" s="20"/>
      <c r="C70" t="s">
        <v>37</v>
      </c>
      <c r="D70">
        <v>17</v>
      </c>
      <c r="E70" s="20"/>
      <c r="G70" s="20"/>
      <c r="H70" t="s">
        <v>37</v>
      </c>
      <c r="I70">
        <v>18</v>
      </c>
      <c r="J70" s="20"/>
      <c r="L70" s="20"/>
      <c r="M70" t="s">
        <v>37</v>
      </c>
      <c r="N70">
        <v>19</v>
      </c>
      <c r="O70" s="20"/>
      <c r="Q70" s="20"/>
      <c r="R70" t="s">
        <v>37</v>
      </c>
      <c r="S70">
        <v>20</v>
      </c>
      <c r="T70" s="20"/>
    </row>
    <row r="71" spans="2:20" x14ac:dyDescent="0.25">
      <c r="B71" s="20"/>
      <c r="C71" t="s">
        <v>38</v>
      </c>
      <c r="D71" s="27" t="str">
        <f>IF(ISBLANK(D70),"",IF(ISERROR(VLOOKUP(D70,planilladenotas,2,FALSE)),"NO EXISTE",VLOOKUP(D70,planilladenotas,2,FALSE)))</f>
        <v>OSMAIRA VELEZ</v>
      </c>
      <c r="E71" s="20"/>
      <c r="G71" s="20"/>
      <c r="H71" t="s">
        <v>38</v>
      </c>
      <c r="I71" s="27" t="str">
        <f>IF(ISBLANK(I70),"",IF(ISERROR(VLOOKUP(I70,planilladenotas,2,FALSE)),"NO EXISTE",VLOOKUP(I70,planilladenotas,2,FALSE)))</f>
        <v>PABLO GOMEZ</v>
      </c>
      <c r="J71" s="20"/>
      <c r="L71" s="20"/>
      <c r="M71" t="s">
        <v>38</v>
      </c>
      <c r="N71" s="27" t="str">
        <f>IF(ISBLANK(N70),"",IF(ISERROR(VLOOKUP(N70,planilladenotas,2,FALSE)),"NO EXISTE",VLOOKUP(N70,planilladenotas,2,FALSE)))</f>
        <v>ROBINSON VARGAS</v>
      </c>
      <c r="O71" s="20"/>
      <c r="Q71" s="20"/>
      <c r="R71" t="s">
        <v>38</v>
      </c>
      <c r="S71" s="27" t="str">
        <f>IF(ISBLANK(S70),"",IF(ISERROR(VLOOKUP(S70,planilladenotas,2,FALSE)),"NO EXISTE",VLOOKUP(S70,planilladenotas,2,FALSE)))</f>
        <v>SANDRA MONTOYA</v>
      </c>
      <c r="T71" s="20"/>
    </row>
    <row r="72" spans="2:20" x14ac:dyDescent="0.25">
      <c r="B72" s="20"/>
      <c r="C72" t="s">
        <v>39</v>
      </c>
      <c r="D72" s="29">
        <f>IF(ISERROR(VLOOKUP(D70,planilladenotas,11,FALSE)),"",VLOOKUP(D70,planilladenotas,11,FALSE))</f>
        <v>4.375</v>
      </c>
      <c r="E72" s="20"/>
      <c r="G72" s="20"/>
      <c r="H72" t="s">
        <v>39</v>
      </c>
      <c r="I72" s="29">
        <f>IF(ISERROR(VLOOKUP(I70,planilladenotas,11,FALSE)),"",VLOOKUP(I70,planilladenotas,11,FALSE))</f>
        <v>3.8124999999999996</v>
      </c>
      <c r="J72" s="20"/>
      <c r="L72" s="20"/>
      <c r="M72" t="s">
        <v>39</v>
      </c>
      <c r="N72" s="29">
        <f>IF(ISERROR(VLOOKUP(N70,planilladenotas,11,FALSE)),"",VLOOKUP(N70,planilladenotas,11,FALSE))</f>
        <v>4.625</v>
      </c>
      <c r="O72" s="20"/>
      <c r="Q72" s="20"/>
      <c r="R72" t="s">
        <v>39</v>
      </c>
      <c r="S72" s="29">
        <f>IF(ISERROR(VLOOKUP(S70,planilladenotas,11,FALSE)),"",VLOOKUP(S70,planilladenotas,11,FALSE))</f>
        <v>4.2125000000000004</v>
      </c>
      <c r="T72" s="20"/>
    </row>
    <row r="73" spans="2:20" x14ac:dyDescent="0.25">
      <c r="B73" s="20"/>
      <c r="C73" t="s">
        <v>40</v>
      </c>
      <c r="D73" s="29">
        <f>IF(ISERROR(VLOOKUP(D70,planilladenotas,13,FALSE)),"",VLOOKUP(D70,planilladenotas,13,FALSE))</f>
        <v>3.7</v>
      </c>
      <c r="E73" s="20"/>
      <c r="G73" s="20"/>
      <c r="H73" t="s">
        <v>40</v>
      </c>
      <c r="I73" s="29">
        <f>IF(ISERROR(VLOOKUP(I70,planilladenotas,13,FALSE)),"",VLOOKUP(I70,planilladenotas,13,FALSE))</f>
        <v>3.8</v>
      </c>
      <c r="J73" s="20"/>
      <c r="L73" s="20"/>
      <c r="M73" t="s">
        <v>40</v>
      </c>
      <c r="N73" s="29">
        <f>IF(ISERROR(VLOOKUP(N70,planilladenotas,13,FALSE)),"",VLOOKUP(N70,planilladenotas,13,FALSE))</f>
        <v>3.5</v>
      </c>
      <c r="O73" s="20"/>
      <c r="Q73" s="20"/>
      <c r="R73" t="s">
        <v>40</v>
      </c>
      <c r="S73" s="29">
        <f>IF(ISERROR(VLOOKUP(S70,planilladenotas,13,FALSE)),"",VLOOKUP(S70,planilladenotas,13,FALSE))</f>
        <v>4</v>
      </c>
      <c r="T73" s="20"/>
    </row>
    <row r="74" spans="2:20" x14ac:dyDescent="0.25">
      <c r="B74" s="20"/>
      <c r="C74" t="s">
        <v>46</v>
      </c>
      <c r="D74" s="29">
        <f>IF(ISERROR(VLOOKUP(D70,planilladenotas,15,FALSE)),"",VLOOKUP(D70,planilladenotas,15,FALSE))</f>
        <v>4.5</v>
      </c>
      <c r="E74" s="20"/>
      <c r="G74" s="20"/>
      <c r="H74" t="s">
        <v>46</v>
      </c>
      <c r="I74" s="29">
        <f>IF(ISERROR(VLOOKUP(I70,planilladenotas,15,FALSE)),"",VLOOKUP(I70,planilladenotas,15,FALSE))</f>
        <v>5</v>
      </c>
      <c r="J74" s="20"/>
      <c r="L74" s="20"/>
      <c r="M74" t="s">
        <v>46</v>
      </c>
      <c r="N74" s="29">
        <f>IF(ISERROR(VLOOKUP(N70,planilladenotas,15,FALSE)),"",VLOOKUP(N70,planilladenotas,15,FALSE))</f>
        <v>5</v>
      </c>
      <c r="O74" s="20"/>
      <c r="Q74" s="20"/>
      <c r="R74" t="s">
        <v>46</v>
      </c>
      <c r="S74" s="29">
        <f>IF(ISERROR(VLOOKUP(S70,planilladenotas,15,FALSE)),"",VLOOKUP(S70,planilladenotas,15,FALSE))</f>
        <v>5</v>
      </c>
      <c r="T74" s="20"/>
    </row>
    <row r="75" spans="2:20" x14ac:dyDescent="0.25">
      <c r="B75" s="20"/>
      <c r="C75" t="s">
        <v>47</v>
      </c>
      <c r="D75" s="29">
        <f>IF(ISERROR(VLOOKUP(D70,planilladenotas,17,FALSE)),"",VLOOKUP(D70,planilladenotas,17,FALSE))</f>
        <v>4.5</v>
      </c>
      <c r="E75" s="20"/>
      <c r="G75" s="20"/>
      <c r="H75" t="s">
        <v>47</v>
      </c>
      <c r="I75" s="29">
        <f>IF(ISERROR(VLOOKUP(I70,planilladenotas,17,FALSE)),"",VLOOKUP(I70,planilladenotas,17,FALSE))</f>
        <v>5</v>
      </c>
      <c r="J75" s="20"/>
      <c r="L75" s="20"/>
      <c r="M75" t="s">
        <v>47</v>
      </c>
      <c r="N75" s="29">
        <f>IF(ISERROR(VLOOKUP(N70,planilladenotas,17,FALSE)),"",VLOOKUP(N70,planilladenotas,17,FALSE))</f>
        <v>4</v>
      </c>
      <c r="O75" s="20"/>
      <c r="Q75" s="20"/>
      <c r="R75" t="s">
        <v>47</v>
      </c>
      <c r="S75" s="29">
        <f>IF(ISERROR(VLOOKUP(S70,planilladenotas,17,FALSE)),"",VLOOKUP(S70,planilladenotas,17,FALSE))</f>
        <v>4</v>
      </c>
      <c r="T75" s="20"/>
    </row>
    <row r="76" spans="2:20" x14ac:dyDescent="0.25">
      <c r="B76" s="20"/>
      <c r="C76" t="s">
        <v>48</v>
      </c>
      <c r="D76" s="29">
        <f>IF(ISERROR(VLOOKUP(D70,planilladenotas,19,FALSE)),"",VLOOKUP(D70,planilladenotas,19,FALSE))</f>
        <v>4.0999999999999996</v>
      </c>
      <c r="E76" s="20"/>
      <c r="G76" s="20"/>
      <c r="H76" t="s">
        <v>48</v>
      </c>
      <c r="I76" s="29">
        <f>IF(ISERROR(VLOOKUP(I70,planilladenotas,19,FALSE)),"",VLOOKUP(I70,planilladenotas,19,FALSE))</f>
        <v>3.8</v>
      </c>
      <c r="J76" s="20"/>
      <c r="L76" s="20"/>
      <c r="M76" t="s">
        <v>48</v>
      </c>
      <c r="N76" s="29">
        <f>IF(ISERROR(VLOOKUP(N70,planilladenotas,19,FALSE)),"",VLOOKUP(N70,planilladenotas,19,FALSE))</f>
        <v>4</v>
      </c>
      <c r="O76" s="20"/>
      <c r="Q76" s="20"/>
      <c r="R76" t="s">
        <v>48</v>
      </c>
      <c r="S76" s="29">
        <f>IF(ISERROR(VLOOKUP(S70,planilladenotas,19,FALSE)),"",VLOOKUP(S70,planilladenotas,19,FALSE))</f>
        <v>3.9</v>
      </c>
      <c r="T76" s="20"/>
    </row>
    <row r="77" spans="2:20" x14ac:dyDescent="0.25">
      <c r="B77" s="20"/>
      <c r="C77" t="s">
        <v>41</v>
      </c>
      <c r="D77" s="29">
        <f>IF(ISERROR(VLOOKUP(D70,planilladenotas,21,FALSE)),"",VLOOKUP(D70,planilladenotas,21,FALSE))</f>
        <v>4.5</v>
      </c>
      <c r="E77" s="20"/>
      <c r="G77" s="20"/>
      <c r="H77" t="s">
        <v>41</v>
      </c>
      <c r="I77" s="29">
        <f>IF(ISERROR(VLOOKUP(I70,planilladenotas,21,FALSE)),"",VLOOKUP(I70,planilladenotas,21,FALSE))</f>
        <v>4.5</v>
      </c>
      <c r="J77" s="20"/>
      <c r="L77" s="20"/>
      <c r="M77" t="s">
        <v>41</v>
      </c>
      <c r="N77" s="29">
        <f>IF(ISERROR(VLOOKUP(N70,planilladenotas,21,FALSE)),"",VLOOKUP(N70,planilladenotas,21,FALSE))</f>
        <v>4.5</v>
      </c>
      <c r="O77" s="20"/>
      <c r="Q77" s="20"/>
      <c r="R77" t="s">
        <v>41</v>
      </c>
      <c r="S77" s="29">
        <f>IF(ISERROR(VLOOKUP(S70,planilladenotas,21,FALSE)),"",VLOOKUP(S70,planilladenotas,21,FALSE))</f>
        <v>3.5</v>
      </c>
      <c r="T77" s="20"/>
    </row>
    <row r="78" spans="2:20" x14ac:dyDescent="0.25">
      <c r="B78" s="20"/>
      <c r="C78" t="s">
        <v>42</v>
      </c>
      <c r="D78" s="29">
        <f>IF(ISERROR(VLOOKUP(D70,planilladenotas,23,FALSE)),"",VLOOKUP(D70,planilladenotas,23,FALSE))</f>
        <v>4.2625000000000002</v>
      </c>
      <c r="E78" s="20"/>
      <c r="G78" s="20"/>
      <c r="H78" t="s">
        <v>42</v>
      </c>
      <c r="I78" s="29">
        <f>IF(ISERROR(VLOOKUP(I70,planilladenotas,23,FALSE)),"",VLOOKUP(I70,planilladenotas,23,FALSE))</f>
        <v>4.2337499999999997</v>
      </c>
      <c r="J78" s="20"/>
      <c r="L78" s="20"/>
      <c r="M78" t="s">
        <v>42</v>
      </c>
      <c r="N78" s="29">
        <f>IF(ISERROR(VLOOKUP(N70,planilladenotas,23,FALSE)),"",VLOOKUP(N70,planilladenotas,23,FALSE))</f>
        <v>4.3374999999999995</v>
      </c>
      <c r="O78" s="20"/>
      <c r="Q78" s="20"/>
      <c r="R78" t="s">
        <v>42</v>
      </c>
      <c r="S78" s="29">
        <f>IF(ISERROR(VLOOKUP(S70,planilladenotas,23,FALSE)),"",VLOOKUP(S70,planilladenotas,23,FALSE))</f>
        <v>4.2037500000000003</v>
      </c>
      <c r="T78" s="20"/>
    </row>
    <row r="79" spans="2:20" x14ac:dyDescent="0.25">
      <c r="B79" s="20"/>
      <c r="E79" s="20"/>
      <c r="G79" s="20"/>
      <c r="J79" s="20"/>
      <c r="L79" s="20"/>
      <c r="O79" s="20"/>
      <c r="Q79" s="20"/>
      <c r="T79" s="20"/>
    </row>
    <row r="80" spans="2:20" x14ac:dyDescent="0.25">
      <c r="B80" s="20"/>
      <c r="C80" s="20"/>
      <c r="D80" s="20"/>
      <c r="E80" s="20"/>
      <c r="G80" s="20"/>
      <c r="H80" s="20"/>
      <c r="I80" s="20"/>
      <c r="J80" s="20"/>
      <c r="L80" s="20"/>
      <c r="M80" s="20"/>
      <c r="N80" s="20"/>
      <c r="O80" s="20"/>
      <c r="Q80" s="20"/>
      <c r="R80" s="20"/>
      <c r="S80" s="20"/>
      <c r="T80" s="20"/>
    </row>
  </sheetData>
  <mergeCells count="20">
    <mergeCell ref="N35:N37"/>
    <mergeCell ref="S35:S37"/>
    <mergeCell ref="N51:N53"/>
    <mergeCell ref="S51:S53"/>
    <mergeCell ref="N67:N69"/>
    <mergeCell ref="S67:S69"/>
    <mergeCell ref="D35:D37"/>
    <mergeCell ref="I35:I37"/>
    <mergeCell ref="D51:D53"/>
    <mergeCell ref="I51:I53"/>
    <mergeCell ref="D67:D69"/>
    <mergeCell ref="I67:I69"/>
    <mergeCell ref="D3:D5"/>
    <mergeCell ref="I3:I5"/>
    <mergeCell ref="D19:D21"/>
    <mergeCell ref="N3:N5"/>
    <mergeCell ref="S3:S5"/>
    <mergeCell ref="I19:I21"/>
    <mergeCell ref="N19:N21"/>
    <mergeCell ref="S19:S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9"/>
  <sheetViews>
    <sheetView workbookViewId="0">
      <selection activeCell="H24" sqref="H24"/>
    </sheetView>
  </sheetViews>
  <sheetFormatPr baseColWidth="10" defaultRowHeight="15" x14ac:dyDescent="0.25"/>
  <sheetData>
    <row r="1" spans="1:12" x14ac:dyDescent="0.25">
      <c r="A1" s="43" t="s">
        <v>44</v>
      </c>
      <c r="B1" s="44"/>
      <c r="C1" s="44"/>
      <c r="D1" s="44"/>
      <c r="E1" s="44"/>
      <c r="F1" s="44"/>
      <c r="G1" s="44"/>
      <c r="H1" s="44"/>
      <c r="I1" s="44"/>
      <c r="J1" s="45"/>
    </row>
    <row r="2" spans="1:12" ht="15.75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2" x14ac:dyDescent="0.25">
      <c r="A3" s="49"/>
      <c r="B3" s="50"/>
      <c r="C3" s="50"/>
      <c r="D3" s="50"/>
      <c r="E3" s="50"/>
      <c r="F3" s="50"/>
      <c r="G3" s="50"/>
      <c r="H3" s="50"/>
      <c r="I3" s="50"/>
      <c r="J3" s="51"/>
    </row>
    <row r="4" spans="1:12" x14ac:dyDescent="0.25">
      <c r="A4" s="52"/>
      <c r="B4" s="53"/>
      <c r="C4" s="53"/>
      <c r="D4" s="53"/>
      <c r="E4" s="53"/>
      <c r="F4" s="53"/>
      <c r="G4" s="53"/>
      <c r="H4" s="53"/>
      <c r="I4" s="53"/>
      <c r="J4" s="54"/>
    </row>
    <row r="5" spans="1:12" x14ac:dyDescent="0.25">
      <c r="A5" s="52"/>
      <c r="B5" s="53"/>
      <c r="C5" s="53"/>
      <c r="D5" s="53"/>
      <c r="E5" s="53"/>
      <c r="F5" s="53"/>
      <c r="G5" s="53"/>
      <c r="H5" s="53"/>
      <c r="I5" s="53"/>
      <c r="J5" s="54"/>
    </row>
    <row r="6" spans="1:12" x14ac:dyDescent="0.25">
      <c r="A6" s="52"/>
      <c r="B6" s="53"/>
      <c r="C6" s="53"/>
      <c r="D6" s="53"/>
      <c r="E6" s="53"/>
      <c r="F6" s="53"/>
      <c r="G6" s="53"/>
      <c r="H6" s="53"/>
      <c r="I6" s="53"/>
      <c r="J6" s="54"/>
    </row>
    <row r="7" spans="1:12" x14ac:dyDescent="0.25">
      <c r="A7" s="52"/>
      <c r="B7" s="53"/>
      <c r="C7" s="53"/>
      <c r="D7" s="53"/>
      <c r="E7" s="53"/>
      <c r="F7" s="53"/>
      <c r="G7" s="53"/>
      <c r="H7" s="53"/>
      <c r="I7" s="53"/>
      <c r="J7" s="54"/>
    </row>
    <row r="8" spans="1:12" x14ac:dyDescent="0.25">
      <c r="A8" s="52"/>
      <c r="B8" s="53"/>
      <c r="C8" s="53"/>
      <c r="D8" s="53"/>
      <c r="E8" s="53"/>
      <c r="F8" s="53"/>
      <c r="G8" s="53"/>
      <c r="H8" s="53"/>
      <c r="I8" s="53"/>
      <c r="J8" s="54"/>
    </row>
    <row r="9" spans="1:12" x14ac:dyDescent="0.25">
      <c r="A9" s="52"/>
      <c r="B9" s="53"/>
      <c r="C9" s="53"/>
      <c r="D9" s="53"/>
      <c r="E9" s="53"/>
      <c r="F9" s="53"/>
      <c r="G9" s="53"/>
      <c r="H9" s="53"/>
      <c r="I9" s="53"/>
      <c r="J9" s="54"/>
      <c r="L9" s="27"/>
    </row>
    <row r="10" spans="1:12" x14ac:dyDescent="0.25">
      <c r="A10" s="52"/>
      <c r="B10" s="53"/>
      <c r="C10" s="53"/>
      <c r="D10" s="53"/>
      <c r="E10" s="53"/>
      <c r="F10" s="53"/>
      <c r="G10" s="53"/>
      <c r="H10" s="53"/>
      <c r="I10" s="53"/>
      <c r="J10" s="54"/>
    </row>
    <row r="11" spans="1:12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4"/>
    </row>
    <row r="12" spans="1:12" x14ac:dyDescent="0.25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2" x14ac:dyDescent="0.25">
      <c r="A13" s="52"/>
      <c r="B13" s="53"/>
      <c r="C13" s="53"/>
      <c r="D13" s="53"/>
      <c r="E13" s="53"/>
      <c r="F13" s="53"/>
      <c r="G13" s="53"/>
      <c r="H13" s="53"/>
      <c r="I13" s="53"/>
      <c r="J13" s="54"/>
    </row>
    <row r="14" spans="1:12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4"/>
    </row>
    <row r="15" spans="1:12" x14ac:dyDescent="0.25">
      <c r="A15" s="52"/>
      <c r="B15" s="53"/>
      <c r="C15" s="53"/>
      <c r="D15" s="53"/>
      <c r="E15" s="53"/>
      <c r="F15" s="53"/>
      <c r="G15" s="53"/>
      <c r="H15" s="53"/>
      <c r="I15" s="53"/>
      <c r="J15" s="54"/>
    </row>
    <row r="16" spans="1:12" x14ac:dyDescent="0.25">
      <c r="A16" s="52"/>
      <c r="B16" s="53"/>
      <c r="C16" s="53"/>
      <c r="D16" s="53"/>
      <c r="E16" s="53"/>
      <c r="F16" s="53"/>
      <c r="G16" s="53"/>
      <c r="H16" s="53"/>
      <c r="I16" s="53"/>
      <c r="J16" s="54"/>
    </row>
    <row r="17" spans="1:10" x14ac:dyDescent="0.25">
      <c r="A17" s="52"/>
      <c r="B17" s="53"/>
      <c r="C17" s="53"/>
      <c r="D17" s="53"/>
      <c r="E17" s="53"/>
      <c r="F17" s="53"/>
      <c r="G17" s="53"/>
      <c r="H17" s="53"/>
      <c r="I17" s="53"/>
      <c r="J17" s="54"/>
    </row>
    <row r="18" spans="1:10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4"/>
    </row>
    <row r="19" spans="1:10" ht="15.75" thickBot="1" x14ac:dyDescent="0.3">
      <c r="A19" s="55"/>
      <c r="B19" s="56"/>
      <c r="C19" s="56"/>
      <c r="D19" s="56"/>
      <c r="E19" s="56"/>
      <c r="F19" s="56"/>
      <c r="G19" s="56"/>
      <c r="H19" s="56"/>
      <c r="I19" s="56"/>
      <c r="J19" s="57"/>
    </row>
  </sheetData>
  <mergeCells count="2">
    <mergeCell ref="A1:J2"/>
    <mergeCell ref="A3:J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Datos Estudiantes</vt:lpstr>
      <vt:lpstr>Planilla Notas</vt:lpstr>
      <vt:lpstr>Informe estudiante</vt:lpstr>
      <vt:lpstr>ANALISIS</vt:lpstr>
      <vt:lpstr>datosestudiantes</vt:lpstr>
      <vt:lpstr>planilladenotas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Estefanía</cp:lastModifiedBy>
  <cp:lastPrinted>2012-10-29T02:26:38Z</cp:lastPrinted>
  <dcterms:created xsi:type="dcterms:W3CDTF">2012-10-28T21:45:19Z</dcterms:created>
  <dcterms:modified xsi:type="dcterms:W3CDTF">2015-11-10T20:17:05Z</dcterms:modified>
</cp:coreProperties>
</file>